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edlundh\Documents\FoU\SBUF\Projekt\"/>
    </mc:Choice>
  </mc:AlternateContent>
  <xr:revisionPtr revIDLastSave="0" documentId="8_{8F2A8069-79B2-47B6-AFD2-69BBF8824D0B}" xr6:coauthVersionLast="47" xr6:coauthVersionMax="47" xr10:uidLastSave="{00000000-0000-0000-0000-000000000000}"/>
  <bookViews>
    <workbookView xWindow="28680" yWindow="-120" windowWidth="29040" windowHeight="15720" activeTab="3" xr2:uid="{D9CBA9EF-381C-544E-AD52-B83C1CF2E92A}"/>
  </bookViews>
  <sheets>
    <sheet name="Bjerrum&amp;Andresen_1972" sheetId="6" r:id="rId1"/>
    <sheet name="Massarsch et al_1975" sheetId="10" r:id="rId2"/>
    <sheet name="Larsson_1975" sheetId="5" r:id="rId3"/>
    <sheet name="K0nc_Göteborg" sheetId="7" r:id="rId4"/>
    <sheet name="Larsson&amp;Eskilsson_1989" sheetId="8" r:id="rId5"/>
    <sheet name="Rankka_1994" sheetId="9" r:id="rId6"/>
  </sheets>
  <externalReferences>
    <externalReference r:id="rId7"/>
  </externalReferences>
  <definedNames>
    <definedName name="_xlnm._FilterDatabase" localSheetId="5" hidden="1">Rankka_1994!$D$13:$E$27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5" l="1"/>
  <c r="D58" i="5"/>
  <c r="C51" i="5"/>
  <c r="C52" i="5" s="1"/>
  <c r="D50" i="5"/>
  <c r="D46" i="5"/>
  <c r="D45" i="5"/>
  <c r="D44" i="5"/>
  <c r="D43" i="5"/>
  <c r="D42" i="5"/>
  <c r="D38" i="5"/>
  <c r="D37" i="5"/>
  <c r="D36" i="5"/>
  <c r="D32" i="5"/>
  <c r="D31" i="5"/>
  <c r="D30" i="5"/>
  <c r="D29" i="5"/>
  <c r="D28" i="5"/>
  <c r="D69" i="10"/>
  <c r="D68" i="10"/>
  <c r="J67" i="10"/>
  <c r="I67" i="10"/>
  <c r="D67" i="10"/>
  <c r="M66" i="10"/>
  <c r="N66" i="10" s="1"/>
  <c r="O66" i="10" s="1"/>
  <c r="J66" i="10" a="1"/>
  <c r="J66" i="10" s="1"/>
  <c r="I66" i="10" a="1"/>
  <c r="I66" i="10" s="1"/>
  <c r="D66" i="10"/>
  <c r="J65" i="10" a="1"/>
  <c r="J65" i="10" s="1"/>
  <c r="I65" i="10" a="1"/>
  <c r="I65" i="10" s="1"/>
  <c r="D65" i="10"/>
  <c r="O64" i="10"/>
  <c r="M64" i="10"/>
  <c r="J64" i="10" a="1"/>
  <c r="J64" i="10" s="1"/>
  <c r="I64" i="10" a="1"/>
  <c r="I64" i="10" s="1"/>
  <c r="G64" i="10"/>
  <c r="D64" i="10"/>
  <c r="M63" i="10"/>
  <c r="J63" i="10" a="1"/>
  <c r="J63" i="10" s="1"/>
  <c r="I63" i="10" a="1"/>
  <c r="I63" i="10" s="1"/>
  <c r="H63" i="10"/>
  <c r="G63" i="10"/>
  <c r="O63" i="10" s="1"/>
  <c r="D63" i="10"/>
  <c r="J61" i="10" s="1" a="1"/>
  <c r="J61" i="10" s="1"/>
  <c r="O62" i="10"/>
  <c r="M62" i="10"/>
  <c r="I62" i="10"/>
  <c r="G62" i="10"/>
  <c r="D62" i="10"/>
  <c r="I61" i="10" a="1"/>
  <c r="I61" i="10" s="1"/>
  <c r="D61" i="10"/>
  <c r="O43" i="10"/>
  <c r="D56" i="10"/>
  <c r="D55" i="10"/>
  <c r="D54" i="10"/>
  <c r="D53" i="10"/>
  <c r="D52" i="10"/>
  <c r="D51" i="10"/>
  <c r="D50" i="10"/>
  <c r="D49" i="10"/>
  <c r="D48" i="10"/>
  <c r="J44" i="10" s="1"/>
  <c r="D47" i="10"/>
  <c r="M46" i="10"/>
  <c r="J46" i="10"/>
  <c r="I46" i="10"/>
  <c r="G46" i="10"/>
  <c r="O46" i="10" s="1"/>
  <c r="D46" i="10"/>
  <c r="M45" i="10"/>
  <c r="J45" i="10"/>
  <c r="I45" i="10"/>
  <c r="D45" i="10"/>
  <c r="O44" i="10"/>
  <c r="M44" i="10"/>
  <c r="I44" i="10"/>
  <c r="D44" i="10"/>
  <c r="M43" i="10"/>
  <c r="J43" i="10"/>
  <c r="I43" i="10"/>
  <c r="D43" i="10"/>
  <c r="O42" i="10"/>
  <c r="M42" i="10"/>
  <c r="J42" i="10"/>
  <c r="I42" i="10"/>
  <c r="D42" i="10"/>
  <c r="O32" i="10"/>
  <c r="I34" i="10" a="1"/>
  <c r="I34" i="10" s="1"/>
  <c r="I33" i="10"/>
  <c r="I32" i="10"/>
  <c r="I31" i="10" a="1"/>
  <c r="I31" i="10" s="1"/>
  <c r="D37" i="10"/>
  <c r="D36" i="10"/>
  <c r="D35" i="10"/>
  <c r="J33" i="10" s="1"/>
  <c r="O34" i="10"/>
  <c r="M34" i="10"/>
  <c r="J34" i="10" a="1"/>
  <c r="J34" i="10" s="1"/>
  <c r="D34" i="10"/>
  <c r="O33" i="10"/>
  <c r="M33" i="10"/>
  <c r="D33" i="10"/>
  <c r="J32" i="10" s="1"/>
  <c r="M32" i="10"/>
  <c r="D32" i="10"/>
  <c r="O31" i="10"/>
  <c r="M31" i="10"/>
  <c r="J31" i="10" a="1"/>
  <c r="J31" i="10" s="1"/>
  <c r="D31" i="10"/>
  <c r="O26" i="10"/>
  <c r="O24" i="10"/>
  <c r="O22" i="10"/>
  <c r="O20" i="10"/>
  <c r="M20" i="10"/>
  <c r="N20" i="10"/>
  <c r="M22" i="10"/>
  <c r="M24" i="10"/>
  <c r="M26" i="10"/>
  <c r="D26" i="10"/>
  <c r="D25" i="10"/>
  <c r="D24" i="10"/>
  <c r="D23" i="10"/>
  <c r="D22" i="10"/>
  <c r="D21" i="10"/>
  <c r="D20" i="10"/>
  <c r="O11" i="10"/>
  <c r="O15" i="10"/>
  <c r="O14" i="10"/>
  <c r="O13" i="10"/>
  <c r="M11" i="10"/>
  <c r="M12" i="10"/>
  <c r="M13" i="10"/>
  <c r="M14" i="10"/>
  <c r="M15" i="10"/>
  <c r="I15" i="10" a="1"/>
  <c r="I15" i="10" s="1"/>
  <c r="D15" i="10"/>
  <c r="I14" i="10" a="1"/>
  <c r="I14" i="10" s="1"/>
  <c r="D14" i="10"/>
  <c r="I13" i="10" a="1"/>
  <c r="I13" i="10" s="1"/>
  <c r="H13" i="10"/>
  <c r="D13" i="10"/>
  <c r="J13" i="10" s="1" a="1"/>
  <c r="J13" i="10" s="1"/>
  <c r="I12" i="10"/>
  <c r="D12" i="10"/>
  <c r="J12" i="10" s="1"/>
  <c r="I11" i="10" a="1"/>
  <c r="I11" i="10" s="1"/>
  <c r="D11" i="10"/>
  <c r="J11" i="10" s="1" a="1"/>
  <c r="J11" i="10" s="1"/>
  <c r="AO44" i="8"/>
  <c r="AL44" i="8"/>
  <c r="AO43" i="8"/>
  <c r="AL43" i="8"/>
  <c r="AO42" i="8"/>
  <c r="AL42" i="8"/>
  <c r="AO41" i="8"/>
  <c r="AL41" i="8"/>
  <c r="AO40" i="8"/>
  <c r="AL40" i="8"/>
  <c r="AO39" i="8"/>
  <c r="AL39" i="8"/>
  <c r="AO38" i="8"/>
  <c r="AL38" i="8"/>
  <c r="AO37" i="8"/>
  <c r="AL37" i="8"/>
  <c r="AO36" i="8"/>
  <c r="AL36" i="8"/>
  <c r="AO35" i="8"/>
  <c r="AL35" i="8"/>
  <c r="AO34" i="8"/>
  <c r="AL34" i="8"/>
  <c r="AO33" i="8"/>
  <c r="AL33" i="8"/>
  <c r="AO32" i="8"/>
  <c r="AL32" i="8"/>
  <c r="AO31" i="8"/>
  <c r="AL31" i="8"/>
  <c r="AO30" i="8"/>
  <c r="AL30" i="8"/>
  <c r="AO29" i="8"/>
  <c r="AL29" i="8"/>
  <c r="AO28" i="8"/>
  <c r="AL28" i="8"/>
  <c r="D13" i="7"/>
  <c r="C13" i="7"/>
  <c r="B13" i="7"/>
  <c r="E10" i="7"/>
  <c r="E13" i="7" s="1"/>
  <c r="E16" i="6"/>
  <c r="E15" i="6"/>
  <c r="E14" i="6"/>
  <c r="E13" i="6"/>
  <c r="E12" i="6"/>
  <c r="E11" i="6"/>
  <c r="E10" i="6"/>
  <c r="E9" i="6"/>
  <c r="AN34" i="5"/>
  <c r="AQ34" i="5"/>
  <c r="AQ44" i="5"/>
  <c r="AN44" i="5"/>
  <c r="AQ43" i="5"/>
  <c r="AN43" i="5"/>
  <c r="AQ42" i="5"/>
  <c r="AN42" i="5"/>
  <c r="AQ41" i="5"/>
  <c r="AN41" i="5"/>
  <c r="AQ40" i="5"/>
  <c r="AN40" i="5"/>
  <c r="AQ39" i="5"/>
  <c r="AN39" i="5"/>
  <c r="AQ38" i="5"/>
  <c r="AN38" i="5"/>
  <c r="AQ37" i="5"/>
  <c r="AN37" i="5"/>
  <c r="AQ36" i="5"/>
  <c r="AN36" i="5"/>
  <c r="AQ35" i="5"/>
  <c r="AN35" i="5"/>
  <c r="AQ33" i="5"/>
  <c r="AN33" i="5"/>
  <c r="AQ32" i="5"/>
  <c r="AN32" i="5"/>
  <c r="AQ31" i="5"/>
  <c r="AN31" i="5"/>
  <c r="AQ30" i="5"/>
  <c r="AN30" i="5"/>
  <c r="AQ29" i="5"/>
  <c r="AN29" i="5"/>
  <c r="AQ28" i="5"/>
  <c r="AN28" i="5"/>
  <c r="D52" i="5" l="1"/>
  <c r="C53" i="5"/>
  <c r="D51" i="5"/>
  <c r="J62" i="10"/>
  <c r="J15" i="10" a="1"/>
  <c r="J15" i="10" s="1"/>
  <c r="J14" i="10" a="1"/>
  <c r="J14" i="10" s="1"/>
  <c r="C54" i="5" l="1"/>
  <c r="D53" i="5"/>
  <c r="D54" i="5" l="1"/>
  <c r="C55" i="5"/>
  <c r="C56" i="5" l="1"/>
  <c r="D55" i="5"/>
  <c r="C57" i="5" l="1"/>
  <c r="D57" i="5" s="1"/>
  <c r="D5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Tornborg, Johannes</author>
  </authors>
  <commentList>
    <comment ref="N20" authorId="0" shapeId="0" xr:uid="{23E5B8C9-3303-4354-AAE8-1F76ACF1F7A0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är markören en diamant i Massarch diagram, svårläst pga suddig pdf</t>
        </r>
      </text>
    </comment>
    <comment ref="C41" authorId="0" shapeId="0" xr:uid="{1D964BFE-536D-44FA-864B-16F474E06C47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jmfr med Sällfors (1975), är dessa värden (i Massarsch et al) bestämda med fallkon eller Casagrandes stötflytgräns? Det framgår ej i Massarsch et al. I SBUF-rapporten redovisas därför dessa resultat även mot </t>
        </r>
        <r>
          <rPr>
            <u/>
            <sz val="9"/>
            <color indexed="81"/>
            <rFont val="Tahoma"/>
            <family val="2"/>
          </rPr>
          <t>kon</t>
        </r>
        <r>
          <rPr>
            <sz val="9"/>
            <color indexed="81"/>
            <rFont val="Tahoma"/>
            <family val="2"/>
          </rPr>
          <t>flytgränsen enligt Sällfors 1975</t>
        </r>
      </text>
    </comment>
    <comment ref="N66" authorId="0" shapeId="0" xr:uid="{AD97B2E7-9DB5-443B-B6C5-01705827E8CC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saknas i Massarsch et als diagram? JT valt OCR=1,27 för SBUF-rapporten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Tornborg, Johannes</author>
  </authors>
  <commentList>
    <comment ref="C9" authorId="0" shapeId="0" xr:uid="{143FE2B5-4758-48A8-A9BA-E5C3B564BF4C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Notera definition wF för konflytgränsen i Larsson 1975 (enligt tidigare beteckningssystem)</t>
        </r>
      </text>
    </comment>
    <comment ref="B62" authorId="0" shapeId="0" xr:uid="{4DF15F8D-2CE1-42A7-B3D4-2371A2B1207A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värdena avlästa med cc-avstånd ca 1m utmed djupet från Larssons fig. 2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Tornborg, Johannes</author>
  </authors>
  <commentList>
    <comment ref="E10" authorId="0" shapeId="0" xr:uid="{618FBBF4-8571-43A6-A2C3-54042D3505B7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Notera definition wF för konflytgränsen i Sällfors 1975</t>
        </r>
      </text>
    </comment>
    <comment ref="D12" authorId="0" shapeId="0" xr:uid="{0092F718-C14E-4877-969E-47EDB5403988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uppgift saknas, antagit 30% för Göteborgslera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Tornborg, Johannes</author>
  </authors>
  <commentList>
    <comment ref="D9" authorId="0" shapeId="0" xr:uid="{C57A120D-740C-40B8-B49F-6B4CCB47BA95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Interpolerad från Sällfors (1975)</t>
        </r>
      </text>
    </comment>
    <comment ref="E9" authorId="0" shapeId="0" xr:uid="{E211973C-6EA3-47B3-8FF5-F82BB66AF107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Beräknad utifrån interpolerade wL och wP från Sällfors (1975)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Tornborg, Johannes</author>
  </authors>
  <commentList>
    <comment ref="B13" authorId="0" shapeId="0" xr:uid="{04460F8E-DB6C-498E-BDFC-53B84CB3961E}">
      <text>
        <r>
          <rPr>
            <b/>
            <sz val="9"/>
            <color indexed="81"/>
            <rFont val="Tahoma"/>
            <family val="2"/>
          </rPr>
          <t>Tornborg, Johannes:</t>
        </r>
        <r>
          <rPr>
            <sz val="9"/>
            <color indexed="81"/>
            <rFont val="Tahoma"/>
            <family val="2"/>
          </rPr>
          <t xml:space="preserve">
vid beräkning av Ip antagit wP=30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<sst xmlns="http://schemas.openxmlformats.org/spreadsheetml/2006/main" count="233" uniqueCount="108">
  <si>
    <t>Referens</t>
  </si>
  <si>
    <t>Plats</t>
  </si>
  <si>
    <t>Djup</t>
  </si>
  <si>
    <t>Bäckebol</t>
  </si>
  <si>
    <t>Cambridge pressuremeter</t>
  </si>
  <si>
    <t>Modified Glötzl</t>
  </si>
  <si>
    <t>OCR Sällfors from trendline</t>
  </si>
  <si>
    <t>OCR Larsson (från Larssons 1975 s'0 och trendlinje för s'c)</t>
  </si>
  <si>
    <t>OCR_Sällfors1975_trend</t>
  </si>
  <si>
    <t>Djup_Sällfors1975_trend</t>
  </si>
  <si>
    <t>OCR_Larsson1975_trend</t>
  </si>
  <si>
    <t>Djup_Larsson1975_trend</t>
  </si>
  <si>
    <t>Menard pressuremeter</t>
  </si>
  <si>
    <t>Larsson (1975)</t>
  </si>
  <si>
    <t>Titel</t>
  </si>
  <si>
    <t>Measurement and calculation of horizontal stresses in clay and their importance for strength- and deformation parameters</t>
  </si>
  <si>
    <t>Bäckebol, Göteborg</t>
  </si>
  <si>
    <t>Densitet (t/m3)</t>
  </si>
  <si>
    <t>Bestämning av K0</t>
  </si>
  <si>
    <t>Konnerud</t>
  </si>
  <si>
    <t>Drammen</t>
  </si>
  <si>
    <t>-</t>
  </si>
  <si>
    <t>Sundland</t>
  </si>
  <si>
    <t>Studenterlunden</t>
  </si>
  <si>
    <t>Ellingsrud</t>
  </si>
  <si>
    <t>Kjelsås</t>
  </si>
  <si>
    <t>Bjerrum &amp; Andersen (1972)</t>
  </si>
  <si>
    <t>Flertal, se nedan</t>
  </si>
  <si>
    <t>In-situ measurement of lateral pressures in clay</t>
  </si>
  <si>
    <t>Lokal</t>
  </si>
  <si>
    <t>Konflytgräns wL (%)</t>
  </si>
  <si>
    <t>Vattenkvot wN (%)</t>
  </si>
  <si>
    <t>Ej angivet</t>
  </si>
  <si>
    <t>plastic</t>
  </si>
  <si>
    <t>lean</t>
  </si>
  <si>
    <t>0,45-0,53</t>
  </si>
  <si>
    <t>quick</t>
  </si>
  <si>
    <t>0,40-0,50</t>
  </si>
  <si>
    <t>0,55*</t>
  </si>
  <si>
    <t>0,58*</t>
  </si>
  <si>
    <t>* "One test only"</t>
  </si>
  <si>
    <t>beskrivning lera</t>
  </si>
  <si>
    <t>wL (%)</t>
  </si>
  <si>
    <t>Ip (%)</t>
  </si>
  <si>
    <t>wP (%)</t>
  </si>
  <si>
    <t>Platser</t>
  </si>
  <si>
    <t>Olsson (2013) 5m</t>
  </si>
  <si>
    <t>Olsson (2013) 15m</t>
  </si>
  <si>
    <t>Kullingsjö (2007) 8m</t>
  </si>
  <si>
    <t>Sällfors (1975) 7m</t>
  </si>
  <si>
    <t>Sällfors (1975), Kullingsjö (2007), Olsson (2013)</t>
  </si>
  <si>
    <t>Bäckebol, Göteborg, Göteborg</t>
  </si>
  <si>
    <t>Larsson &amp; Eskilsson (1989)</t>
  </si>
  <si>
    <t>Dilatometer försök i lera</t>
  </si>
  <si>
    <t>Rankka (1994)</t>
  </si>
  <si>
    <t>Ant.</t>
  </si>
  <si>
    <t xml:space="preserve">Schakt start feb 1991, dessförinnan mätningar för fallet plan markyta </t>
  </si>
  <si>
    <t>Schakt 5,5m med 1,1m direkt återfylln</t>
  </si>
  <si>
    <t>My +nivå</t>
  </si>
  <si>
    <t>Figur 6.19</t>
  </si>
  <si>
    <t>Figur 6.23</t>
  </si>
  <si>
    <t>Figur 6.31</t>
  </si>
  <si>
    <t>Tabell 6.2</t>
  </si>
  <si>
    <t>Plusnivå (m)</t>
  </si>
  <si>
    <t>OCR (oedometer) (-)</t>
  </si>
  <si>
    <t>Station</t>
  </si>
  <si>
    <t>A</t>
  </si>
  <si>
    <t>B</t>
  </si>
  <si>
    <t>C</t>
  </si>
  <si>
    <t>D</t>
  </si>
  <si>
    <t>Hede, Kungsbacka</t>
  </si>
  <si>
    <t>In situ stress conditions across clay slopes</t>
  </si>
  <si>
    <t>K0 (dilatometer)</t>
  </si>
  <si>
    <t>K0 (jordtryckscell)</t>
  </si>
  <si>
    <t>OCR (dilatometer) (-)</t>
  </si>
  <si>
    <t>Measurement of horizontal in situ stresses</t>
  </si>
  <si>
    <t>Massarsch, Holtz, Holm, Fredriksson (1975)</t>
  </si>
  <si>
    <t>Skå-Edeby</t>
  </si>
  <si>
    <t>Järva-krog</t>
  </si>
  <si>
    <t>Ursvik</t>
  </si>
  <si>
    <t>Kalix</t>
  </si>
  <si>
    <t>Flertal, enligt nedan</t>
  </si>
  <si>
    <t>wL_interp (%)</t>
  </si>
  <si>
    <t>Ip_interp (%)</t>
  </si>
  <si>
    <t>s'v0 (kPa)</t>
  </si>
  <si>
    <t>s'vc_JT (kPa)</t>
  </si>
  <si>
    <t>Djup (m)</t>
  </si>
  <si>
    <t>s'h0 (kPa)</t>
  </si>
  <si>
    <t>s'c trend (kPa)</t>
  </si>
  <si>
    <t>Indexparametrar (notera indexparameterdata i Larsson 1975 är från Torstensson 1973)</t>
  </si>
  <si>
    <t>wN (%)</t>
  </si>
  <si>
    <t>K0nc (-)</t>
  </si>
  <si>
    <t>K0nc lab. (-)</t>
  </si>
  <si>
    <t>K0 in-situ (-)</t>
  </si>
  <si>
    <t>OCR (-)</t>
  </si>
  <si>
    <t>K0 - Glötzl cell (-)</t>
  </si>
  <si>
    <t>K0 - Hydr. Fract. (-)</t>
  </si>
  <si>
    <t>OCR_JT (från s'v0 och trender s'vc figurer 10-14 i referensen) (-)</t>
  </si>
  <si>
    <t>OCR_Massarsch et al (-)</t>
  </si>
  <si>
    <t>K0OCR1.0=K0_Glötzl/OCR^0.6 (-)</t>
  </si>
  <si>
    <t>K0 (-)</t>
  </si>
  <si>
    <t>OCR Larsson (-)</t>
  </si>
  <si>
    <t>∆K0nc_lab. (-)</t>
  </si>
  <si>
    <t>Konflytgräns_trend (%)</t>
  </si>
  <si>
    <t>Stötflytgräns_trend (%)</t>
  </si>
  <si>
    <t>K0_dilatometer (-)</t>
  </si>
  <si>
    <t>OCR_dilatometer (-)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</si>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</sst>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Arial"/>
      <family val="2"/>
      <scheme val="minor"/>
    </font>
    <font>
      <u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1" fillId="0" borderId="1" xfId="1" applyBorder="1" applyAlignment="1">
      <alignment horizontal="left"/>
    </xf>
    <xf numFmtId="0" fontId="1" fillId="0" borderId="0" xfId="0" applyFont="1"/>
    <xf numFmtId="164" fontId="1" fillId="0" borderId="1" xfId="1" applyNumberFormat="1" applyBorder="1" applyAlignment="1">
      <alignment horizontal="left"/>
    </xf>
    <xf numFmtId="2" fontId="1" fillId="0" borderId="1" xfId="1" applyNumberFormat="1" applyBorder="1" applyAlignment="1">
      <alignment horizontal="left"/>
    </xf>
    <xf numFmtId="1" fontId="1" fillId="0" borderId="1" xfId="1" applyNumberFormat="1" applyBorder="1" applyAlignment="1">
      <alignment horizontal="left"/>
    </xf>
    <xf numFmtId="2" fontId="1" fillId="0" borderId="0" xfId="1" applyNumberFormat="1" applyAlignment="1">
      <alignment horizontal="left"/>
    </xf>
    <xf numFmtId="164" fontId="1" fillId="0" borderId="0" xfId="1" applyNumberFormat="1"/>
    <xf numFmtId="0" fontId="1" fillId="0" borderId="0" xfId="1" quotePrefix="1"/>
    <xf numFmtId="2" fontId="1" fillId="0" borderId="0" xfId="1" applyNumberFormat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2" fontId="1" fillId="0" borderId="0" xfId="0" applyNumberFormat="1" applyFont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1" fillId="0" borderId="0" xfId="1" applyNumberFormat="1" applyAlignment="1">
      <alignment horizontal="left"/>
    </xf>
    <xf numFmtId="0" fontId="2" fillId="0" borderId="0" xfId="2"/>
    <xf numFmtId="2" fontId="2" fillId="0" borderId="0" xfId="2" applyNumberFormat="1"/>
    <xf numFmtId="164" fontId="2" fillId="0" borderId="1" xfId="2" applyNumberFormat="1" applyBorder="1" applyAlignment="1">
      <alignment horizontal="left"/>
    </xf>
    <xf numFmtId="0" fontId="1" fillId="0" borderId="0" xfId="2" applyFont="1" applyAlignment="1">
      <alignment horizontal="left"/>
    </xf>
    <xf numFmtId="0" fontId="2" fillId="0" borderId="0" xfId="2" applyAlignment="1">
      <alignment horizontal="left"/>
    </xf>
    <xf numFmtId="2" fontId="2" fillId="0" borderId="0" xfId="2" applyNumberFormat="1" applyAlignment="1">
      <alignment horizontal="left"/>
    </xf>
    <xf numFmtId="0" fontId="2" fillId="0" borderId="1" xfId="2" applyBorder="1" applyAlignment="1">
      <alignment horizontal="left"/>
    </xf>
    <xf numFmtId="1" fontId="2" fillId="0" borderId="1" xfId="2" applyNumberFormat="1" applyBorder="1" applyAlignment="1">
      <alignment horizontal="left"/>
    </xf>
    <xf numFmtId="2" fontId="2" fillId="0" borderId="1" xfId="2" applyNumberFormat="1" applyBorder="1" applyAlignment="1">
      <alignment horizontal="left"/>
    </xf>
    <xf numFmtId="0" fontId="2" fillId="0" borderId="1" xfId="2" applyBorder="1"/>
    <xf numFmtId="1" fontId="1" fillId="0" borderId="1" xfId="0" applyNumberFormat="1" applyFont="1" applyBorder="1" applyAlignment="1">
      <alignment horizontal="left"/>
    </xf>
  </cellXfs>
  <cellStyles count="4">
    <cellStyle name="Hyperlänk 2" xfId="3" xr:uid="{2CD35D47-807F-49D3-90E2-8A6FB321D82C}"/>
    <cellStyle name="Normal" xfId="0" builtinId="0"/>
    <cellStyle name="Normal 2" xfId="1" xr:uid="{B23FE461-CEC4-4386-A422-5076DDBD42FB}"/>
    <cellStyle name="Normal 2 2" xfId="2" xr:uid="{26E6F54F-53BB-4943-8B62-2486627C76A9}"/>
  </cellStyles>
  <dxfs count="0"/>
  <tableStyles count="0" defaultTableStyle="TableStyleMedium2" defaultPivotStyle="PivotStyleLight16"/>
  <colors>
    <mruColors>
      <color rgb="FF9199B6"/>
      <color rgb="FF143275"/>
      <color rgb="FF5968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37339253822896"/>
          <c:y val="9.9848323171150721E-2"/>
          <c:w val="0.85339089986276229"/>
          <c:h val="0.87455151615439775"/>
        </c:manualLayout>
      </c:layout>
      <c:scatterChart>
        <c:scatterStyle val="lineMarker"/>
        <c:varyColors val="0"/>
        <c:ser>
          <c:idx val="1"/>
          <c:order val="1"/>
          <c:tx>
            <c:strRef>
              <c:f>'Larsson&amp;Eskilsson_1989'!$B$49</c:f>
              <c:strCache>
                <c:ptCount val="1"/>
                <c:pt idx="0">
                  <c:v>0,77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'Larsson&amp;Eskilsson_1989'!$B$50:$B$57</c:f>
              <c:numCache>
                <c:formatCode>0.00</c:formatCode>
                <c:ptCount val="8"/>
                <c:pt idx="0">
                  <c:v>0.76</c:v>
                </c:pt>
                <c:pt idx="1">
                  <c:v>0.75</c:v>
                </c:pt>
                <c:pt idx="2">
                  <c:v>0.74</c:v>
                </c:pt>
                <c:pt idx="3">
                  <c:v>0.73</c:v>
                </c:pt>
                <c:pt idx="4">
                  <c:v>0.73</c:v>
                </c:pt>
                <c:pt idx="5">
                  <c:v>0.72499999999999998</c:v>
                </c:pt>
                <c:pt idx="6">
                  <c:v>0.72</c:v>
                </c:pt>
                <c:pt idx="7">
                  <c:v>0.71499999999999997</c:v>
                </c:pt>
              </c:numCache>
            </c:numRef>
          </c:xVal>
          <c:yVal>
            <c:numRef>
              <c:f>'Larsson&amp;Eskilsson_1989'!$A$50:$A$57</c:f>
              <c:numCache>
                <c:formatCode>0.0</c:formatCode>
                <c:ptCount val="8"/>
                <c:pt idx="0">
                  <c:v>4.8</c:v>
                </c:pt>
                <c:pt idx="1">
                  <c:v>4.9000000000000004</c:v>
                </c:pt>
                <c:pt idx="2">
                  <c:v>5</c:v>
                </c:pt>
                <c:pt idx="3">
                  <c:v>5.0999999999999996</c:v>
                </c:pt>
                <c:pt idx="4">
                  <c:v>5.2</c:v>
                </c:pt>
                <c:pt idx="5">
                  <c:v>5.3</c:v>
                </c:pt>
                <c:pt idx="6">
                  <c:v>5.4</c:v>
                </c:pt>
                <c:pt idx="7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A0-4E28-AE2F-F5A59DD7BDE5}"/>
            </c:ext>
          </c:extLst>
        </c:ser>
        <c:ser>
          <c:idx val="6"/>
          <c:order val="2"/>
          <c:tx>
            <c:v>Larssons (1975) trend s'vc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'Larsson&amp;Eskilsson_1989'!$D$50:$D$55</c:f>
              <c:numCache>
                <c:formatCode>0</c:formatCode>
                <c:ptCount val="6"/>
                <c:pt idx="0">
                  <c:v>72.846153846153854</c:v>
                </c:pt>
                <c:pt idx="1">
                  <c:v>72.57692307692308</c:v>
                </c:pt>
                <c:pt idx="2">
                  <c:v>72.357979396690808</c:v>
                </c:pt>
                <c:pt idx="3">
                  <c:v>73.411206432481151</c:v>
                </c:pt>
                <c:pt idx="4">
                  <c:v>74.29867208648858</c:v>
                </c:pt>
                <c:pt idx="5">
                  <c:v>75.186137740495994</c:v>
                </c:pt>
              </c:numCache>
            </c:numRef>
          </c:xVal>
          <c:yVal>
            <c:numRef>
              <c:f>'Larsson&amp;Eskilsson_1989'!#REF!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7A0-4E28-AE2F-F5A59DD7BDE5}"/>
            </c:ext>
          </c:extLst>
        </c:ser>
        <c:ser>
          <c:idx val="11"/>
          <c:order val="3"/>
          <c:tx>
            <c:strRef>
              <c:f>[1]Sällfors1975!$K$16</c:f>
              <c:strCache>
                <c:ptCount val="1"/>
                <c:pt idx="0">
                  <c:v>Sällfors (1975) s'c CRS (0.0024 mm/min, motsv. 0.72%/h när H=20mm)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[1]Sällfors1975!$K$17:$K$34</c:f>
              <c:numCache>
                <c:formatCode>General</c:formatCode>
                <c:ptCount val="18"/>
                <c:pt idx="0">
                  <c:v>45</c:v>
                </c:pt>
                <c:pt idx="1">
                  <c:v>49</c:v>
                </c:pt>
                <c:pt idx="2">
                  <c:v>43</c:v>
                </c:pt>
                <c:pt idx="3">
                  <c:v>42</c:v>
                </c:pt>
                <c:pt idx="4">
                  <c:v>53</c:v>
                </c:pt>
                <c:pt idx="5">
                  <c:v>48</c:v>
                </c:pt>
                <c:pt idx="6">
                  <c:v>54</c:v>
                </c:pt>
                <c:pt idx="7">
                  <c:v>44</c:v>
                </c:pt>
                <c:pt idx="8">
                  <c:v>50</c:v>
                </c:pt>
                <c:pt idx="9">
                  <c:v>61</c:v>
                </c:pt>
                <c:pt idx="10">
                  <c:v>67</c:v>
                </c:pt>
                <c:pt idx="11">
                  <c:v>72</c:v>
                </c:pt>
                <c:pt idx="12">
                  <c:v>65</c:v>
                </c:pt>
                <c:pt idx="13">
                  <c:v>62</c:v>
                </c:pt>
                <c:pt idx="14">
                  <c:v>65</c:v>
                </c:pt>
                <c:pt idx="15">
                  <c:v>65</c:v>
                </c:pt>
                <c:pt idx="16">
                  <c:v>63</c:v>
                </c:pt>
                <c:pt idx="17">
                  <c:v>66</c:v>
                </c:pt>
              </c:numCache>
            </c:numRef>
          </c:xVal>
          <c:yVal>
            <c:numRef>
              <c:f>[1]Sällfors1975!$J$17:$J$34</c:f>
              <c:numCache>
                <c:formatCode>General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3</c:v>
                </c:pt>
                <c:pt idx="3">
                  <c:v>3.5</c:v>
                </c:pt>
                <c:pt idx="4">
                  <c:v>4</c:v>
                </c:pt>
                <c:pt idx="5">
                  <c:v>4.5</c:v>
                </c:pt>
                <c:pt idx="6">
                  <c:v>5</c:v>
                </c:pt>
                <c:pt idx="7">
                  <c:v>5</c:v>
                </c:pt>
                <c:pt idx="8">
                  <c:v>5.5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A0-4E28-AE2F-F5A59DD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092288"/>
        <c:axId val="208808006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[1]Sällfors1975!$J$1</c15:sqref>
                        </c15:formulaRef>
                      </c:ext>
                    </c:extLst>
                    <c:strCache>
                      <c:ptCount val="1"/>
                      <c:pt idx="0">
                        <c:v>s'0 Sällfors (1975)</c:v>
                      </c:pt>
                    </c:strCache>
                  </c:strRef>
                </c:tx>
                <c:spPr>
                  <a:ln w="19050" cap="rnd">
                    <a:solidFill>
                      <a:sysClr val="windowText" lastClr="000000"/>
                    </a:solidFill>
                    <a:prstDash val="sysDot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[1]Sällfors1975!$J$3:$J$10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2.96430238848621E-3</c:v>
                      </c:pt>
                      <c:pt idx="1">
                        <c:v>7.9030771929044397</c:v>
                      </c:pt>
                      <c:pt idx="2">
                        <c:v>20.151327636932201</c:v>
                      </c:pt>
                      <c:pt idx="3">
                        <c:v>36.495502906251403</c:v>
                      </c:pt>
                      <c:pt idx="4">
                        <c:v>42.520694536049596</c:v>
                      </c:pt>
                      <c:pt idx="5">
                        <c:v>50.112025927764797</c:v>
                      </c:pt>
                      <c:pt idx="6">
                        <c:v>57.9002364031154</c:v>
                      </c:pt>
                      <c:pt idx="7">
                        <c:v>61.995173127610698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[1]Sällfors1975!$K$3:$K$10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5.14800514800514E-2</c:v>
                      </c:pt>
                      <c:pt idx="1">
                        <c:v>0.45045045045045001</c:v>
                      </c:pt>
                      <c:pt idx="2">
                        <c:v>2.48391248391248</c:v>
                      </c:pt>
                      <c:pt idx="3">
                        <c:v>5.3667953667953601</c:v>
                      </c:pt>
                      <c:pt idx="4">
                        <c:v>6.3449163449163404</c:v>
                      </c:pt>
                      <c:pt idx="5">
                        <c:v>7.7220077220077199</c:v>
                      </c:pt>
                      <c:pt idx="6">
                        <c:v>9.1634491634491599</c:v>
                      </c:pt>
                      <c:pt idx="7">
                        <c:v>10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B7A0-4E28-AE2F-F5A59DD7BDE5}"/>
                  </c:ext>
                </c:extLst>
              </c15:ser>
            </c15:filteredScatterSeries>
          </c:ext>
        </c:extLst>
      </c:scatterChart>
      <c:valAx>
        <c:axId val="1958092288"/>
        <c:scaling>
          <c:orientation val="minMax"/>
          <c:max val="6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aseline="0">
                    <a:latin typeface="Arial" panose="020B0604020202020204" pitchFamily="34" charset="0"/>
                    <a:cs typeface="Arial" panose="020B0604020202020204" pitchFamily="34" charset="0"/>
                  </a:rPr>
                  <a:t>σ</a:t>
                </a:r>
                <a:r>
                  <a:rPr lang="sv-SE" baseline="0">
                    <a:latin typeface="Arial" panose="020B0604020202020204" pitchFamily="34" charset="0"/>
                    <a:cs typeface="Arial" panose="020B0604020202020204" pitchFamily="34" charset="0"/>
                  </a:rPr>
                  <a:t>'</a:t>
                </a:r>
                <a:r>
                  <a:rPr lang="sv-SE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0</a:t>
                </a:r>
                <a:r>
                  <a:rPr lang="sv-SE" baseline="0">
                    <a:latin typeface="Arial" panose="020B0604020202020204" pitchFamily="34" charset="0"/>
                    <a:cs typeface="Arial" panose="020B0604020202020204" pitchFamily="34" charset="0"/>
                  </a:rPr>
                  <a:t>, </a:t>
                </a:r>
                <a:r>
                  <a:rPr lang="el-GR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σ</a:t>
                </a:r>
                <a:r>
                  <a:rPr lang="sv-S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'</a:t>
                </a:r>
                <a:r>
                  <a:rPr lang="sv-SE" sz="1000" b="0" i="0" u="none" strike="noStrike" kern="1200" baseline="-25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c </a:t>
                </a:r>
                <a:r>
                  <a:rPr lang="sv-SE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[kPa]</a:t>
                </a:r>
                <a:endParaRPr lang="sv-SE" sz="1000" b="0" i="0" u="none" strike="noStrike" kern="1200" baseline="-2500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244895773755446"/>
              <c:y val="1.6291011338287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8080064"/>
        <c:crosses val="autoZero"/>
        <c:crossBetween val="midCat"/>
        <c:majorUnit val="20"/>
        <c:minorUnit val="10"/>
      </c:valAx>
      <c:valAx>
        <c:axId val="2088080064"/>
        <c:scaling>
          <c:orientation val="maxMin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Djup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958092288"/>
        <c:crosses val="autoZero"/>
        <c:crossBetween val="midCat"/>
        <c:majorUnit val="1"/>
      </c:valAx>
      <c:spPr>
        <a:blipFill dpi="0" rotWithShape="1">
          <a:blip xmlns:r="http://schemas.openxmlformats.org/officeDocument/2006/relationships" r:embed="rId3">
            <a:alphaModFix amt="30000"/>
          </a:blip>
          <a:srcRect/>
          <a:stretch>
            <a:fillRect/>
          </a:stretch>
        </a:blip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721840912890344"/>
          <c:y val="0.55612777295676064"/>
          <c:w val="0.42036158544499158"/>
          <c:h val="0.23149710302166304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356152</xdr:colOff>
      <xdr:row>103</xdr:row>
      <xdr:rowOff>66261</xdr:rowOff>
    </xdr:from>
    <xdr:to>
      <xdr:col>22</xdr:col>
      <xdr:colOff>112229</xdr:colOff>
      <xdr:row>133</xdr:row>
      <xdr:rowOff>63087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4EFCF94-2D9C-40BA-8321-64AB9B498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0.12797</cdr:x>
      <cdr:y>0.91819</cdr:y>
    </cdr:from>
    <cdr:to>
      <cdr:x>0.94339</cdr:x>
      <cdr:y>0.98953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F945BEF6-B64B-CBD4-A4EC-D7251C766E28}"/>
            </a:ext>
          </a:extLst>
        </cdr:cNvPr>
        <cdr:cNvSpPr txBox="1"/>
      </cdr:nvSpPr>
      <cdr:spPr>
        <a:xfrm xmlns:a="http://schemas.openxmlformats.org/drawingml/2006/main">
          <a:off x="518629" y="5010564"/>
          <a:ext cx="3304761" cy="38928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00" b="0" i="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Bakgrund: Torstensson (1973) där fyllda cirklar avser s'vc från stegvis ödometer, ofyllda cirklar är Hansbos formel (empiri)</a:t>
          </a:r>
          <a:endParaRPr lang="sv-SE" sz="900">
            <a:solidFill>
              <a:schemeClr val="bg2">
                <a:lumMod val="50000"/>
              </a:schemeClr>
            </a:solidFill>
            <a:effectLst/>
          </a:endParaRPr>
        </a:p>
        <a:p xmlns:a="http://schemas.openxmlformats.org/drawingml/2006/main">
          <a:endParaRPr lang="sv-SE" sz="900">
            <a:solidFill>
              <a:schemeClr val="bg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0.16282</cdr:x>
      <cdr:y>0.10005</cdr:y>
    </cdr:from>
    <cdr:to>
      <cdr:x>0.46937</cdr:x>
      <cdr:y>0.20477</cdr:y>
    </cdr:to>
    <cdr:sp macro="" textlink="">
      <cdr:nvSpPr>
        <cdr:cNvPr id="7" name="textruta 6">
          <a:extLst xmlns:a="http://schemas.openxmlformats.org/drawingml/2006/main">
            <a:ext uri="{FF2B5EF4-FFF2-40B4-BE49-F238E27FC236}">
              <a16:creationId xmlns:a16="http://schemas.microsoft.com/office/drawing/2014/main" id="{833DA064-250F-6815-F829-4E904F4233A3}"/>
            </a:ext>
          </a:extLst>
        </cdr:cNvPr>
        <cdr:cNvSpPr txBox="1"/>
      </cdr:nvSpPr>
      <cdr:spPr>
        <a:xfrm xmlns:a="http://schemas.openxmlformats.org/drawingml/2006/main">
          <a:off x="659363" y="546272"/>
          <a:ext cx="1241419" cy="571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300"/>
            <a:t>a)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eknik\GoI\Uppdrag%20Gbg\213012%20SBUF%20K0\Analys\eff_h_measurements_v20240917.xlsx" TargetMode="External"/><Relationship Id="rId1" Type="http://schemas.openxmlformats.org/officeDocument/2006/relationships/externalLinkPath" Target="file:///G:\Teknik\GoI\Uppdrag%20Gbg\213012%20SBUF%20K0\Analys\eff_h_measurements_v2024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ault Dataset (3)"/>
      <sheetName val="BerreNGI110"/>
      <sheetName val="MAssarch1976"/>
      <sheetName val="Sällfors1975"/>
      <sheetName val="Index_prop_and_COMPILE"/>
      <sheetName val="Norwegian"/>
      <sheetName val="Sheet3"/>
      <sheetName val="K0nc_GBG"/>
      <sheetName val="Sheet2"/>
      <sheetName val="Larsson1975"/>
      <sheetName val="Larsson1989Dilatometer"/>
      <sheetName val="Triax_emp"/>
      <sheetName val="Larsson1977_Lilla Mellösa"/>
      <sheetName val="Hemläxan"/>
      <sheetName val="Regelverket"/>
      <sheetName val="Regelverket_med hemläxan"/>
      <sheetName val="Rankka_1994_Hede"/>
      <sheetName val="Blad1"/>
      <sheetName val="Massarch_1975_Skå-Edeby"/>
      <sheetName val="Massarch_1975_Järva krog"/>
      <sheetName val="Massarch_1975_Ursvik"/>
      <sheetName val="Massarch_1975_Bäckebol"/>
      <sheetName val="Massarch_1975_Kalix"/>
      <sheetName val="Massarch_1975_Samtliga"/>
    </sheetNames>
    <sheetDataSet>
      <sheetData sheetId="0"/>
      <sheetData sheetId="1"/>
      <sheetData sheetId="2"/>
      <sheetData sheetId="3">
        <row r="1">
          <cell r="J1" t="str">
            <v>s'0 Sällfors (1975)</v>
          </cell>
        </row>
        <row r="3">
          <cell r="J3">
            <v>2.96430238848621E-3</v>
          </cell>
          <cell r="K3">
            <v>5.14800514800514E-2</v>
          </cell>
        </row>
        <row r="4">
          <cell r="J4">
            <v>7.9030771929044397</v>
          </cell>
          <cell r="K4">
            <v>0.45045045045045001</v>
          </cell>
        </row>
        <row r="5">
          <cell r="J5">
            <v>20.151327636932201</v>
          </cell>
          <cell r="K5">
            <v>2.48391248391248</v>
          </cell>
        </row>
        <row r="6">
          <cell r="J6">
            <v>36.495502906251403</v>
          </cell>
          <cell r="K6">
            <v>5.3667953667953601</v>
          </cell>
        </row>
        <row r="7">
          <cell r="J7">
            <v>42.520694536049596</v>
          </cell>
          <cell r="K7">
            <v>6.3449163449163404</v>
          </cell>
        </row>
        <row r="8">
          <cell r="J8">
            <v>50.112025927764797</v>
          </cell>
          <cell r="K8">
            <v>7.7220077220077199</v>
          </cell>
        </row>
        <row r="9">
          <cell r="J9">
            <v>57.9002364031154</v>
          </cell>
          <cell r="K9">
            <v>9.1634491634491599</v>
          </cell>
        </row>
        <row r="10">
          <cell r="J10">
            <v>61.995173127610698</v>
          </cell>
          <cell r="K10">
            <v>10</v>
          </cell>
        </row>
        <row r="16">
          <cell r="K16" t="str">
            <v>Sällfors (1975) s'c CRS (0.0024 mm/min, motsv. 0.72%/h när H=20mm)</v>
          </cell>
        </row>
        <row r="17">
          <cell r="J17">
            <v>2.5</v>
          </cell>
          <cell r="K17">
            <v>45</v>
          </cell>
        </row>
        <row r="18">
          <cell r="J18">
            <v>2.5</v>
          </cell>
          <cell r="K18">
            <v>49</v>
          </cell>
        </row>
        <row r="19">
          <cell r="J19">
            <v>3</v>
          </cell>
          <cell r="K19">
            <v>43</v>
          </cell>
        </row>
        <row r="20">
          <cell r="J20">
            <v>3.5</v>
          </cell>
          <cell r="K20">
            <v>42</v>
          </cell>
        </row>
        <row r="21">
          <cell r="J21">
            <v>4</v>
          </cell>
          <cell r="K21">
            <v>53</v>
          </cell>
        </row>
        <row r="22">
          <cell r="J22">
            <v>4.5</v>
          </cell>
          <cell r="K22">
            <v>48</v>
          </cell>
        </row>
        <row r="23">
          <cell r="J23">
            <v>5</v>
          </cell>
          <cell r="K23">
            <v>54</v>
          </cell>
        </row>
        <row r="24">
          <cell r="J24">
            <v>5</v>
          </cell>
          <cell r="K24">
            <v>44</v>
          </cell>
        </row>
        <row r="25">
          <cell r="J25">
            <v>5.5</v>
          </cell>
          <cell r="K25">
            <v>50</v>
          </cell>
        </row>
        <row r="26">
          <cell r="J26">
            <v>5.5</v>
          </cell>
          <cell r="K26">
            <v>61</v>
          </cell>
        </row>
        <row r="27">
          <cell r="J27">
            <v>6</v>
          </cell>
          <cell r="K27">
            <v>67</v>
          </cell>
        </row>
        <row r="28">
          <cell r="J28">
            <v>6</v>
          </cell>
          <cell r="K28">
            <v>72</v>
          </cell>
        </row>
        <row r="29">
          <cell r="J29">
            <v>7</v>
          </cell>
          <cell r="K29">
            <v>65</v>
          </cell>
        </row>
        <row r="30">
          <cell r="J30">
            <v>7</v>
          </cell>
          <cell r="K30">
            <v>62</v>
          </cell>
        </row>
        <row r="31">
          <cell r="J31">
            <v>7</v>
          </cell>
          <cell r="K31">
            <v>65</v>
          </cell>
        </row>
        <row r="32">
          <cell r="J32">
            <v>8</v>
          </cell>
          <cell r="K32">
            <v>65</v>
          </cell>
        </row>
        <row r="33">
          <cell r="J33">
            <v>9</v>
          </cell>
          <cell r="K33">
            <v>63</v>
          </cell>
        </row>
        <row r="34">
          <cell r="J34">
            <v>10</v>
          </cell>
          <cell r="K34">
            <v>66</v>
          </cell>
        </row>
      </sheetData>
      <sheetData sheetId="4">
        <row r="8">
          <cell r="F8">
            <v>78.560572538417105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_Skanska_word och excel">
  <a:themeElements>
    <a:clrScheme name="Custom 7">
      <a:dk1>
        <a:srgbClr val="000000"/>
      </a:dk1>
      <a:lt1>
        <a:srgbClr val="FFFFFF"/>
      </a:lt1>
      <a:dk2>
        <a:srgbClr val="143275"/>
      </a:dk2>
      <a:lt2>
        <a:srgbClr val="ECECEC"/>
      </a:lt2>
      <a:accent1>
        <a:srgbClr val="143275"/>
      </a:accent1>
      <a:accent2>
        <a:srgbClr val="596891"/>
      </a:accent2>
      <a:accent3>
        <a:srgbClr val="3ECE7B"/>
      </a:accent3>
      <a:accent4>
        <a:srgbClr val="9199B6"/>
      </a:accent4>
      <a:accent5>
        <a:srgbClr val="C7CCDA"/>
      </a:accent5>
      <a:accent6>
        <a:srgbClr val="EBEBEB"/>
      </a:accent6>
      <a:hlink>
        <a:srgbClr val="143275"/>
      </a:hlink>
      <a:folHlink>
        <a:srgbClr val="143275"/>
      </a:folHlink>
    </a:clrScheme>
    <a:fontScheme name="Skansk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defRPr dirty="0" smtClean="0">
            <a:solidFill>
              <a:schemeClr val="accent1"/>
            </a:solidFill>
          </a:defRPr>
        </a:defPPr>
      </a:lstStyle>
    </a:txDef>
  </a:objectDefaults>
  <a:extraClrSchemeLst/>
  <a:custClrLst>
    <a:custClr name="Active Blue">
      <a:srgbClr val="2356E5"/>
    </a:custClr>
    <a:custClr name="Skanska Green">
      <a:srgbClr val="AEDDBC"/>
    </a:custClr>
    <a:custClr name="Active Yellow">
      <a:srgbClr val="FBED54"/>
    </a:custClr>
    <a:custClr name="Active Orange">
      <a:srgbClr val="F58713"/>
    </a:custClr>
    <a:custClr name="Active Red">
      <a:srgbClr val="EE2F53"/>
    </a:custClr>
    <a:custClr name="Purple">
      <a:srgbClr val="824A8E"/>
    </a:custClr>
    <a:custClr name="Pale Blue">
      <a:srgbClr val="3C589E"/>
    </a:custClr>
    <a:custClr name="Teal">
      <a:srgbClr val="4B9FA3"/>
    </a:custClr>
    <a:custClr name="Beige">
      <a:srgbClr val="DDD6C0"/>
    </a:custClr>
    <a:custClr name="Yellow">
      <a:srgbClr val="F4DD7D"/>
    </a:custClr>
    <a:custClr name="Orange">
      <a:srgbClr val="EDA977"/>
    </a:custClr>
    <a:custClr name="Red">
      <a:srgbClr val="AF3149"/>
    </a:custClr>
  </a:custClrLst>
  <a:extLst>
    <a:ext uri="{05A4C25C-085E-4340-85A3-A5531E510DB2}">
      <thm15:themeFamily xmlns:thm15="http://schemas.microsoft.com/office/thememl/2012/main" name="Tema_Skanska_word och excel" id="{469A82B8-D435-5E4E-94F6-6908983A25E1}" vid="{F0C83175-63BA-904A-B747-3804779EB5C2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B7B4-D631-49B7-A5B4-4A7C9256C952}">
  <dimension ref="A1:H18"/>
  <sheetViews>
    <sheetView zoomScale="90" zoomScaleNormal="90" workbookViewId="0">
      <selection activeCell="F9" sqref="F9"/>
    </sheetView>
  </sheetViews>
  <sheetFormatPr defaultRowHeight="14.25" x14ac:dyDescent="0.2"/>
  <cols>
    <col min="1" max="1" width="8.88671875" style="6"/>
    <col min="2" max="2" width="13.77734375" style="6" customWidth="1"/>
    <col min="3" max="6" width="8.88671875" style="6"/>
    <col min="7" max="8" width="9.6640625" style="6" bestFit="1" customWidth="1"/>
    <col min="9" max="16384" width="8.88671875" style="6"/>
  </cols>
  <sheetData>
    <row r="1" spans="1:8" x14ac:dyDescent="0.2">
      <c r="A1" s="2" t="s">
        <v>0</v>
      </c>
      <c r="B1" s="2" t="s">
        <v>26</v>
      </c>
    </row>
    <row r="2" spans="1:8" x14ac:dyDescent="0.2">
      <c r="A2" s="2" t="s">
        <v>14</v>
      </c>
      <c r="B2" s="2" t="s">
        <v>28</v>
      </c>
    </row>
    <row r="3" spans="1:8" x14ac:dyDescent="0.2">
      <c r="A3" s="2" t="s">
        <v>1</v>
      </c>
      <c r="B3" s="2" t="s">
        <v>27</v>
      </c>
    </row>
    <row r="8" spans="1:8" x14ac:dyDescent="0.2">
      <c r="A8" s="14" t="s">
        <v>29</v>
      </c>
      <c r="B8" s="14" t="s">
        <v>41</v>
      </c>
      <c r="C8" s="14" t="s">
        <v>42</v>
      </c>
      <c r="D8" s="14" t="s">
        <v>44</v>
      </c>
      <c r="E8" s="14" t="s">
        <v>43</v>
      </c>
      <c r="F8" s="14" t="s">
        <v>94</v>
      </c>
      <c r="G8" s="14" t="s">
        <v>92</v>
      </c>
      <c r="H8" s="14" t="s">
        <v>93</v>
      </c>
    </row>
    <row r="9" spans="1:8" x14ac:dyDescent="0.2">
      <c r="A9" s="14" t="s">
        <v>19</v>
      </c>
      <c r="B9" s="14" t="s">
        <v>33</v>
      </c>
      <c r="C9" s="14">
        <v>61</v>
      </c>
      <c r="D9" s="14">
        <v>32</v>
      </c>
      <c r="E9" s="14">
        <f>C9-D9</f>
        <v>29</v>
      </c>
      <c r="F9" s="14">
        <v>1.5</v>
      </c>
      <c r="G9" s="14">
        <v>0.49</v>
      </c>
      <c r="H9" s="15">
        <v>0.6</v>
      </c>
    </row>
    <row r="10" spans="1:8" x14ac:dyDescent="0.2">
      <c r="A10" s="14" t="s">
        <v>19</v>
      </c>
      <c r="B10" s="14" t="s">
        <v>34</v>
      </c>
      <c r="C10" s="14">
        <v>33</v>
      </c>
      <c r="D10" s="14">
        <v>22</v>
      </c>
      <c r="E10" s="14">
        <f t="shared" ref="E10:E16" si="0">C10-D10</f>
        <v>11</v>
      </c>
      <c r="F10" s="14">
        <v>1.2</v>
      </c>
      <c r="G10" s="14">
        <v>0.49</v>
      </c>
      <c r="H10" s="15">
        <v>0.5</v>
      </c>
    </row>
    <row r="11" spans="1:8" x14ac:dyDescent="0.2">
      <c r="A11" s="14" t="s">
        <v>20</v>
      </c>
      <c r="B11" s="14" t="s">
        <v>34</v>
      </c>
      <c r="C11" s="14">
        <v>32</v>
      </c>
      <c r="D11" s="14">
        <v>18</v>
      </c>
      <c r="E11" s="14">
        <f t="shared" si="0"/>
        <v>14</v>
      </c>
      <c r="F11" s="14" t="s">
        <v>32</v>
      </c>
      <c r="G11" s="16" t="s">
        <v>21</v>
      </c>
      <c r="H11" s="15">
        <v>0.6</v>
      </c>
    </row>
    <row r="12" spans="1:8" x14ac:dyDescent="0.2">
      <c r="A12" s="14" t="s">
        <v>22</v>
      </c>
      <c r="B12" s="14" t="s">
        <v>33</v>
      </c>
      <c r="C12" s="14">
        <v>52</v>
      </c>
      <c r="D12" s="14">
        <v>29</v>
      </c>
      <c r="E12" s="14">
        <f t="shared" si="0"/>
        <v>23</v>
      </c>
      <c r="F12" s="14">
        <v>1.4</v>
      </c>
      <c r="G12" s="14" t="s">
        <v>35</v>
      </c>
      <c r="H12" s="15" t="s">
        <v>38</v>
      </c>
    </row>
    <row r="13" spans="1:8" x14ac:dyDescent="0.2">
      <c r="A13" s="14" t="s">
        <v>22</v>
      </c>
      <c r="B13" s="14" t="s">
        <v>34</v>
      </c>
      <c r="C13" s="14">
        <v>33</v>
      </c>
      <c r="D13" s="14">
        <v>22</v>
      </c>
      <c r="E13" s="14">
        <f t="shared" si="0"/>
        <v>11</v>
      </c>
      <c r="F13" s="14" t="s">
        <v>32</v>
      </c>
      <c r="G13" s="16" t="s">
        <v>21</v>
      </c>
      <c r="H13" s="15" t="s">
        <v>39</v>
      </c>
    </row>
    <row r="14" spans="1:8" x14ac:dyDescent="0.2">
      <c r="A14" s="14" t="s">
        <v>23</v>
      </c>
      <c r="B14" s="14" t="s">
        <v>34</v>
      </c>
      <c r="C14" s="14">
        <v>35</v>
      </c>
      <c r="D14" s="14">
        <v>22</v>
      </c>
      <c r="E14" s="14">
        <f t="shared" si="0"/>
        <v>13</v>
      </c>
      <c r="F14" s="14" t="s">
        <v>32</v>
      </c>
      <c r="G14" s="15">
        <v>0.5</v>
      </c>
      <c r="H14" s="15">
        <v>0.6</v>
      </c>
    </row>
    <row r="15" spans="1:8" x14ac:dyDescent="0.2">
      <c r="A15" s="14" t="s">
        <v>24</v>
      </c>
      <c r="B15" s="14" t="s">
        <v>36</v>
      </c>
      <c r="C15" s="14">
        <v>26</v>
      </c>
      <c r="D15" s="14">
        <v>21</v>
      </c>
      <c r="E15" s="14">
        <f t="shared" si="0"/>
        <v>5</v>
      </c>
      <c r="F15" s="14" t="s">
        <v>32</v>
      </c>
      <c r="G15" s="14">
        <v>0.52</v>
      </c>
      <c r="H15" s="15">
        <v>0.45</v>
      </c>
    </row>
    <row r="16" spans="1:8" x14ac:dyDescent="0.2">
      <c r="A16" s="14" t="s">
        <v>25</v>
      </c>
      <c r="B16" s="14" t="s">
        <v>36</v>
      </c>
      <c r="C16" s="14">
        <v>26</v>
      </c>
      <c r="D16" s="14">
        <v>20</v>
      </c>
      <c r="E16" s="14">
        <f t="shared" si="0"/>
        <v>6</v>
      </c>
      <c r="F16" s="14" t="s">
        <v>32</v>
      </c>
      <c r="G16" s="16" t="s">
        <v>21</v>
      </c>
      <c r="H16" s="15" t="s">
        <v>37</v>
      </c>
    </row>
    <row r="17" spans="1:8" x14ac:dyDescent="0.2">
      <c r="H17" s="17"/>
    </row>
    <row r="18" spans="1:8" x14ac:dyDescent="0.2">
      <c r="A18" s="6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AB65-B551-437D-B762-1156B6BC6839}">
  <dimension ref="A1:R69"/>
  <sheetViews>
    <sheetView zoomScale="70" zoomScaleNormal="70" workbookViewId="0">
      <selection activeCell="N5" sqref="N5"/>
    </sheetView>
  </sheetViews>
  <sheetFormatPr defaultRowHeight="15" x14ac:dyDescent="0.2"/>
  <cols>
    <col min="1" max="5" width="8.88671875" style="1"/>
    <col min="6" max="6" width="7.5546875" style="1" bestFit="1" customWidth="1"/>
    <col min="7" max="7" width="14.5546875" style="1" bestFit="1" customWidth="1"/>
    <col min="8" max="8" width="16.33203125" style="1" bestFit="1" customWidth="1"/>
    <col min="9" max="9" width="12.21875" style="1" bestFit="1" customWidth="1"/>
    <col min="10" max="10" width="10.88671875" style="1" bestFit="1" customWidth="1"/>
    <col min="11" max="11" width="8.6640625" style="1" bestFit="1" customWidth="1"/>
    <col min="12" max="12" width="11.44140625" style="1" bestFit="1" customWidth="1"/>
    <col min="13" max="13" width="53.33203125" style="1" bestFit="1" customWidth="1"/>
    <col min="14" max="14" width="20.5546875" style="1" bestFit="1" customWidth="1"/>
    <col min="15" max="15" width="28.109375" style="1" bestFit="1" customWidth="1"/>
    <col min="16" max="16384" width="8.88671875" style="1"/>
  </cols>
  <sheetData>
    <row r="1" spans="1:15" x14ac:dyDescent="0.2">
      <c r="A1" s="2" t="s">
        <v>0</v>
      </c>
      <c r="B1" s="2" t="s">
        <v>76</v>
      </c>
    </row>
    <row r="2" spans="1:15" x14ac:dyDescent="0.2">
      <c r="A2" s="2" t="s">
        <v>14</v>
      </c>
      <c r="B2" s="2" t="s">
        <v>75</v>
      </c>
    </row>
    <row r="3" spans="1:15" x14ac:dyDescent="0.2">
      <c r="A3" s="2" t="s">
        <v>45</v>
      </c>
      <c r="B3" s="2" t="s">
        <v>81</v>
      </c>
    </row>
    <row r="7" spans="1:15" x14ac:dyDescent="0.2">
      <c r="A7" s="26"/>
      <c r="B7" s="26"/>
      <c r="C7" s="26"/>
      <c r="D7" s="26"/>
    </row>
    <row r="8" spans="1:15" x14ac:dyDescent="0.2">
      <c r="A8" s="26" t="s">
        <v>77</v>
      </c>
      <c r="B8" s="26"/>
      <c r="C8" s="26"/>
      <c r="D8" s="26"/>
    </row>
    <row r="9" spans="1:15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">
      <c r="A10" s="28" t="s">
        <v>86</v>
      </c>
      <c r="B10" s="28" t="s">
        <v>44</v>
      </c>
      <c r="C10" s="28" t="s">
        <v>42</v>
      </c>
      <c r="D10" s="28" t="s">
        <v>43</v>
      </c>
      <c r="E10" s="26"/>
      <c r="F10" s="28" t="s">
        <v>86</v>
      </c>
      <c r="G10" s="28" t="s">
        <v>95</v>
      </c>
      <c r="H10" s="28" t="s">
        <v>96</v>
      </c>
      <c r="I10" s="28" t="s">
        <v>82</v>
      </c>
      <c r="J10" s="28" t="s">
        <v>83</v>
      </c>
      <c r="K10" s="28" t="s">
        <v>84</v>
      </c>
      <c r="L10" s="28" t="s">
        <v>85</v>
      </c>
      <c r="M10" s="28" t="s">
        <v>97</v>
      </c>
      <c r="N10" s="28" t="s">
        <v>98</v>
      </c>
      <c r="O10" s="28" t="s">
        <v>99</v>
      </c>
    </row>
    <row r="11" spans="1:15" x14ac:dyDescent="0.2">
      <c r="A11" s="28">
        <v>2</v>
      </c>
      <c r="B11" s="29">
        <v>58.855183170692698</v>
      </c>
      <c r="C11" s="29">
        <v>125.860862262038</v>
      </c>
      <c r="D11" s="29">
        <f>C11-B11</f>
        <v>67.0056790913453</v>
      </c>
      <c r="E11" s="26"/>
      <c r="F11" s="28">
        <v>3</v>
      </c>
      <c r="G11" s="30">
        <v>0.56499999999999995</v>
      </c>
      <c r="H11" s="28">
        <v>0.74</v>
      </c>
      <c r="I11" s="29" cm="1">
        <f t="array" ref="I11">TREND(C11:C12,A11:A12,F11)</f>
        <v>96.09782434810424</v>
      </c>
      <c r="J11" s="29" cm="1">
        <f t="array" ref="J11">TREND(D11:D12,A11:A12,F11)</f>
        <v>51.543453047512408</v>
      </c>
      <c r="K11" s="29">
        <v>16.7</v>
      </c>
      <c r="L11" s="29">
        <v>24.4</v>
      </c>
      <c r="M11" s="30">
        <f>L11/K11</f>
        <v>1.4610778443113772</v>
      </c>
      <c r="N11" s="30">
        <v>1.5</v>
      </c>
      <c r="O11" s="30">
        <f>G11/(N11^0.6)</f>
        <v>0.44298976515096039</v>
      </c>
    </row>
    <row r="12" spans="1:15" x14ac:dyDescent="0.2">
      <c r="A12" s="28">
        <v>4</v>
      </c>
      <c r="B12" s="29">
        <v>30.253559430490998</v>
      </c>
      <c r="C12" s="29">
        <v>66.334786434170496</v>
      </c>
      <c r="D12" s="29">
        <f t="shared" ref="D12:D15" si="0">C12-B12</f>
        <v>36.081227003679501</v>
      </c>
      <c r="E12" s="26"/>
      <c r="F12" s="28">
        <v>4</v>
      </c>
      <c r="G12" s="28"/>
      <c r="H12" s="28">
        <v>0.55000000000000004</v>
      </c>
      <c r="I12" s="29">
        <f>C12</f>
        <v>66.334786434170496</v>
      </c>
      <c r="J12" s="29">
        <f>D12</f>
        <v>36.081227003679501</v>
      </c>
      <c r="K12" s="29">
        <v>21.4</v>
      </c>
      <c r="L12" s="29">
        <v>24.7</v>
      </c>
      <c r="M12" s="30">
        <f>L12/K12</f>
        <v>1.1542056074766356</v>
      </c>
      <c r="N12" s="30"/>
      <c r="O12" s="30"/>
    </row>
    <row r="13" spans="1:15" x14ac:dyDescent="0.2">
      <c r="A13" s="28">
        <v>6</v>
      </c>
      <c r="B13" s="29">
        <v>24.204727243640999</v>
      </c>
      <c r="C13" s="29">
        <v>51.9100943848984</v>
      </c>
      <c r="D13" s="29">
        <f t="shared" si="0"/>
        <v>27.705367141257401</v>
      </c>
      <c r="E13" s="26"/>
      <c r="F13" s="28">
        <v>5</v>
      </c>
      <c r="G13" s="30">
        <v>0.6</v>
      </c>
      <c r="H13" s="28">
        <f>AVERAGE(0.61,0.68,0.69)</f>
        <v>0.66</v>
      </c>
      <c r="I13" s="29" cm="1">
        <f t="array" ref="I13">TREND(C12:C13,A12:A13,F13)</f>
        <v>59.122440409534441</v>
      </c>
      <c r="J13" s="29" cm="1">
        <f t="array" ref="J13">TREND(D12:D13,A12:A13,F13)</f>
        <v>31.893297072468449</v>
      </c>
      <c r="K13" s="29">
        <v>26.4</v>
      </c>
      <c r="L13" s="29">
        <v>32</v>
      </c>
      <c r="M13" s="30">
        <f>L13/K13</f>
        <v>1.2121212121212122</v>
      </c>
      <c r="N13" s="30">
        <v>1</v>
      </c>
      <c r="O13" s="30">
        <f>G13/(N13^0.6)</f>
        <v>0.6</v>
      </c>
    </row>
    <row r="14" spans="1:15" x14ac:dyDescent="0.2">
      <c r="A14" s="28">
        <v>8</v>
      </c>
      <c r="B14" s="29">
        <v>26.5305551111821</v>
      </c>
      <c r="C14" s="29">
        <v>55.846064629659203</v>
      </c>
      <c r="D14" s="29">
        <f t="shared" si="0"/>
        <v>29.315509518477104</v>
      </c>
      <c r="E14" s="26"/>
      <c r="F14" s="28">
        <v>7</v>
      </c>
      <c r="G14" s="30">
        <v>0.6</v>
      </c>
      <c r="H14" s="30">
        <v>0.9</v>
      </c>
      <c r="I14" s="29" cm="1">
        <f t="array" ref="I14">TREND(C13:C14,A13:A14,F14)</f>
        <v>53.878079507278798</v>
      </c>
      <c r="J14" s="29" cm="1">
        <f t="array" ref="J14">TREND(D13:D14,A13:A14,F14)</f>
        <v>28.510438329867252</v>
      </c>
      <c r="K14" s="29">
        <v>37.299999999999997</v>
      </c>
      <c r="L14" s="29">
        <v>46.5</v>
      </c>
      <c r="M14" s="30">
        <f>L14/K14</f>
        <v>1.2466487935656838</v>
      </c>
      <c r="N14" s="30">
        <v>1.0900000000000001</v>
      </c>
      <c r="O14" s="30">
        <f>G14/(N14^0.6)</f>
        <v>0.56976445436807288</v>
      </c>
    </row>
    <row r="15" spans="1:15" x14ac:dyDescent="0.2">
      <c r="A15" s="28">
        <v>10</v>
      </c>
      <c r="B15" s="29">
        <v>24.992401215805401</v>
      </c>
      <c r="C15" s="29">
        <v>51.085826267797103</v>
      </c>
      <c r="D15" s="29">
        <f t="shared" si="0"/>
        <v>26.093425051991701</v>
      </c>
      <c r="E15" s="26"/>
      <c r="F15" s="28">
        <v>9</v>
      </c>
      <c r="G15" s="28">
        <v>0.53</v>
      </c>
      <c r="H15" s="28">
        <v>0.86</v>
      </c>
      <c r="I15" s="29" cm="1">
        <f t="array" ref="I15">TREND(C14:C15,A14:A15,F15)</f>
        <v>53.465945448728142</v>
      </c>
      <c r="J15" s="29" cm="1">
        <f t="array" ref="J15">TREND(D14:D15,A14:A15,F15)</f>
        <v>27.704467285234401</v>
      </c>
      <c r="K15" s="29">
        <v>52.1</v>
      </c>
      <c r="L15" s="29">
        <v>65.400000000000006</v>
      </c>
      <c r="M15" s="30">
        <f>L15/K15</f>
        <v>1.255278310940499</v>
      </c>
      <c r="N15" s="30">
        <v>1</v>
      </c>
      <c r="O15" s="30">
        <f>G15/(N15^0.6)</f>
        <v>0.53</v>
      </c>
    </row>
    <row r="17" spans="1:16" x14ac:dyDescent="0.2">
      <c r="A17" s="1" t="s">
        <v>78</v>
      </c>
    </row>
    <row r="19" spans="1:16" x14ac:dyDescent="0.2">
      <c r="A19" s="28" t="s">
        <v>86</v>
      </c>
      <c r="B19" s="28" t="s">
        <v>44</v>
      </c>
      <c r="C19" s="28" t="s">
        <v>42</v>
      </c>
      <c r="D19" s="28" t="s">
        <v>43</v>
      </c>
      <c r="E19" s="28"/>
      <c r="F19" s="28"/>
      <c r="G19" s="28" t="s">
        <v>95</v>
      </c>
      <c r="H19" s="28" t="s">
        <v>96</v>
      </c>
      <c r="I19" s="28"/>
      <c r="J19" s="28"/>
      <c r="K19" s="28" t="s">
        <v>84</v>
      </c>
      <c r="L19" s="28" t="s">
        <v>85</v>
      </c>
      <c r="M19" s="28" t="s">
        <v>97</v>
      </c>
      <c r="N19" s="28" t="s">
        <v>98</v>
      </c>
      <c r="O19" s="28" t="s">
        <v>99</v>
      </c>
    </row>
    <row r="20" spans="1:16" x14ac:dyDescent="0.2">
      <c r="A20" s="28">
        <v>3</v>
      </c>
      <c r="B20" s="29">
        <v>15.171339563862899</v>
      </c>
      <c r="C20" s="29">
        <v>37.9127725856697</v>
      </c>
      <c r="D20" s="29">
        <f>C20-B20</f>
        <v>22.741433021806799</v>
      </c>
      <c r="E20" s="28"/>
      <c r="F20" s="28"/>
      <c r="G20" s="28">
        <v>0.83</v>
      </c>
      <c r="H20" s="28"/>
      <c r="I20" s="29"/>
      <c r="J20" s="29"/>
      <c r="K20" s="29">
        <v>38.799999999999997</v>
      </c>
      <c r="L20" s="29">
        <v>75.400000000000006</v>
      </c>
      <c r="M20" s="30">
        <f>L20/K20</f>
        <v>1.9432989690721651</v>
      </c>
      <c r="N20" s="30">
        <f>M20</f>
        <v>1.9432989690721651</v>
      </c>
      <c r="O20" s="30">
        <f>G20/(N20^0.6)</f>
        <v>0.55712714632436056</v>
      </c>
    </row>
    <row r="21" spans="1:16" x14ac:dyDescent="0.2">
      <c r="A21" s="28">
        <v>4</v>
      </c>
      <c r="B21" s="29">
        <v>22.336448598130801</v>
      </c>
      <c r="C21" s="29">
        <v>46.635514018691502</v>
      </c>
      <c r="D21" s="29">
        <f t="shared" ref="D21:D26" si="1">C21-B21</f>
        <v>24.299065420560702</v>
      </c>
      <c r="E21" s="28"/>
      <c r="F21" s="28"/>
      <c r="G21" s="28"/>
      <c r="H21" s="28"/>
      <c r="I21" s="29"/>
      <c r="J21" s="29"/>
      <c r="K21" s="29"/>
      <c r="L21" s="29"/>
      <c r="M21" s="30"/>
      <c r="N21" s="30"/>
      <c r="O21" s="30"/>
    </row>
    <row r="22" spans="1:16" x14ac:dyDescent="0.2">
      <c r="A22" s="28">
        <v>5</v>
      </c>
      <c r="B22" s="29">
        <v>36.043613707165001</v>
      </c>
      <c r="C22" s="29">
        <v>87.445482866043605</v>
      </c>
      <c r="D22" s="29">
        <f t="shared" si="1"/>
        <v>51.401869158878604</v>
      </c>
      <c r="E22" s="28"/>
      <c r="F22" s="28"/>
      <c r="G22" s="30">
        <v>0.9</v>
      </c>
      <c r="H22" s="28">
        <v>0.88</v>
      </c>
      <c r="I22" s="29"/>
      <c r="J22" s="29"/>
      <c r="K22" s="29">
        <v>48.9</v>
      </c>
      <c r="L22" s="29">
        <v>72.400000000000006</v>
      </c>
      <c r="M22" s="30">
        <f>L22/K22</f>
        <v>1.4805725971370145</v>
      </c>
      <c r="N22" s="30">
        <v>1.53</v>
      </c>
      <c r="O22" s="30">
        <f>G22/(N22^0.6)</f>
        <v>0.69731282196899358</v>
      </c>
    </row>
    <row r="23" spans="1:16" x14ac:dyDescent="0.2">
      <c r="A23" s="28">
        <v>6</v>
      </c>
      <c r="B23" s="29">
        <v>20.155763239875299</v>
      </c>
      <c r="C23" s="29">
        <v>51.619937694703999</v>
      </c>
      <c r="D23" s="29">
        <f t="shared" si="1"/>
        <v>31.464174454828701</v>
      </c>
      <c r="E23" s="28"/>
      <c r="F23" s="28"/>
      <c r="G23" s="28"/>
      <c r="H23" s="28"/>
      <c r="I23" s="29"/>
      <c r="J23" s="29"/>
      <c r="K23" s="29"/>
      <c r="L23" s="29"/>
      <c r="M23" s="30"/>
      <c r="N23" s="30"/>
      <c r="O23" s="30"/>
    </row>
    <row r="24" spans="1:16" x14ac:dyDescent="0.2">
      <c r="A24" s="28">
        <v>7</v>
      </c>
      <c r="B24" s="29">
        <v>22.6479750778816</v>
      </c>
      <c r="C24" s="29">
        <v>50.685358255451703</v>
      </c>
      <c r="D24" s="29">
        <f t="shared" si="1"/>
        <v>28.037383177570103</v>
      </c>
      <c r="E24" s="28"/>
      <c r="F24" s="28"/>
      <c r="G24" s="28">
        <v>0.61</v>
      </c>
      <c r="H24" s="28">
        <v>0.97</v>
      </c>
      <c r="I24" s="29"/>
      <c r="J24" s="29"/>
      <c r="K24" s="29">
        <v>61.9</v>
      </c>
      <c r="L24" s="29">
        <v>70</v>
      </c>
      <c r="M24" s="30">
        <f>L24/K24</f>
        <v>1.1308562197092085</v>
      </c>
      <c r="N24" s="30">
        <v>1.1200000000000001</v>
      </c>
      <c r="O24" s="30">
        <f>G24/(N24^0.6)</f>
        <v>0.56990047822734113</v>
      </c>
    </row>
    <row r="25" spans="1:16" x14ac:dyDescent="0.2">
      <c r="A25" s="28">
        <v>8</v>
      </c>
      <c r="B25" s="29">
        <v>20.778816199376902</v>
      </c>
      <c r="C25" s="29">
        <v>50.3738317757009</v>
      </c>
      <c r="D25" s="29">
        <f t="shared" si="1"/>
        <v>29.595015576323998</v>
      </c>
      <c r="E25" s="28"/>
      <c r="F25" s="28"/>
      <c r="G25" s="28"/>
      <c r="H25" s="28"/>
      <c r="I25" s="29"/>
      <c r="J25" s="29"/>
      <c r="K25" s="29"/>
      <c r="L25" s="29"/>
      <c r="M25" s="30"/>
      <c r="N25" s="30"/>
      <c r="O25" s="28"/>
    </row>
    <row r="26" spans="1:16" x14ac:dyDescent="0.2">
      <c r="A26" s="28">
        <v>9</v>
      </c>
      <c r="B26" s="29">
        <v>22.024922118380001</v>
      </c>
      <c r="C26" s="29">
        <v>50.062305295950097</v>
      </c>
      <c r="D26" s="29">
        <f t="shared" si="1"/>
        <v>28.037383177570096</v>
      </c>
      <c r="E26" s="28"/>
      <c r="F26" s="28"/>
      <c r="G26" s="28">
        <v>0.41</v>
      </c>
      <c r="H26" s="30">
        <v>0.9</v>
      </c>
      <c r="I26" s="29"/>
      <c r="J26" s="29"/>
      <c r="K26" s="29">
        <v>74.8</v>
      </c>
      <c r="L26" s="29">
        <v>80.2</v>
      </c>
      <c r="M26" s="30">
        <f>L26/K26</f>
        <v>1.072192513368984</v>
      </c>
      <c r="N26" s="30">
        <v>1.06</v>
      </c>
      <c r="O26" s="30">
        <f>G26/(N26^0.6)</f>
        <v>0.39591352445683564</v>
      </c>
    </row>
    <row r="28" spans="1:16" x14ac:dyDescent="0.2">
      <c r="A28" s="1" t="s">
        <v>79</v>
      </c>
    </row>
    <row r="30" spans="1:16" x14ac:dyDescent="0.2">
      <c r="A30" s="28" t="s">
        <v>86</v>
      </c>
      <c r="B30" s="28" t="s">
        <v>44</v>
      </c>
      <c r="C30" s="28" t="s">
        <v>42</v>
      </c>
      <c r="D30" s="28" t="s">
        <v>43</v>
      </c>
      <c r="E30" s="26"/>
      <c r="F30" s="28" t="s">
        <v>86</v>
      </c>
      <c r="G30" s="28" t="s">
        <v>95</v>
      </c>
      <c r="H30" s="28" t="s">
        <v>96</v>
      </c>
      <c r="I30" s="28" t="s">
        <v>82</v>
      </c>
      <c r="J30" s="28" t="s">
        <v>83</v>
      </c>
      <c r="K30" s="28" t="s">
        <v>84</v>
      </c>
      <c r="L30" s="28" t="s">
        <v>85</v>
      </c>
      <c r="M30" s="28" t="s">
        <v>97</v>
      </c>
      <c r="N30" s="28" t="s">
        <v>98</v>
      </c>
      <c r="O30" s="28" t="s">
        <v>99</v>
      </c>
      <c r="P30" s="22"/>
    </row>
    <row r="31" spans="1:16" x14ac:dyDescent="0.2">
      <c r="A31" s="28">
        <v>2</v>
      </c>
      <c r="B31" s="29">
        <v>18.1109333333333</v>
      </c>
      <c r="C31" s="29">
        <v>48.510933333333298</v>
      </c>
      <c r="D31" s="29">
        <f>C31-B31</f>
        <v>30.4</v>
      </c>
      <c r="E31" s="22"/>
      <c r="F31" s="28">
        <v>3</v>
      </c>
      <c r="G31" s="28">
        <v>0.92</v>
      </c>
      <c r="H31" s="28"/>
      <c r="I31" s="29" cm="1">
        <f t="array" ref="I31">TREND(C31:C32,A31:A32,F31)</f>
        <v>48.862933333333302</v>
      </c>
      <c r="J31" s="29" cm="1">
        <f t="array" ref="J31">TREND(D31:D32,A31:A32,F31)</f>
        <v>29.440266666666648</v>
      </c>
      <c r="K31" s="29">
        <v>15.8</v>
      </c>
      <c r="L31" s="29">
        <v>47.3</v>
      </c>
      <c r="M31" s="30">
        <f>L31/K31</f>
        <v>2.9936708860759489</v>
      </c>
      <c r="N31" s="30">
        <v>3.06</v>
      </c>
      <c r="O31" s="30">
        <f>G31/(N31^0.6)</f>
        <v>0.47027833448985629</v>
      </c>
      <c r="P31" s="22"/>
    </row>
    <row r="32" spans="1:16" x14ac:dyDescent="0.2">
      <c r="A32" s="28">
        <v>4</v>
      </c>
      <c r="B32" s="29">
        <v>20.734400000000001</v>
      </c>
      <c r="C32" s="29">
        <v>49.214933333333299</v>
      </c>
      <c r="D32" s="29">
        <f t="shared" ref="D32:D37" si="2">C32-B32</f>
        <v>28.480533333333298</v>
      </c>
      <c r="E32" s="22"/>
      <c r="F32" s="28">
        <v>5</v>
      </c>
      <c r="G32" s="28">
        <v>1.1200000000000001</v>
      </c>
      <c r="H32" s="28">
        <v>0.69</v>
      </c>
      <c r="I32" s="29">
        <f>C33</f>
        <v>40.286399999999901</v>
      </c>
      <c r="J32" s="29">
        <f>D33</f>
        <v>24.959999999999901</v>
      </c>
      <c r="K32" s="29">
        <v>26.7</v>
      </c>
      <c r="L32" s="29">
        <v>50.7</v>
      </c>
      <c r="M32" s="30">
        <f>L32/K32</f>
        <v>1.8988764044943822</v>
      </c>
      <c r="N32" s="30">
        <v>2</v>
      </c>
      <c r="O32" s="30">
        <f>G32/(N32^0.6)</f>
        <v>0.73892443003282093</v>
      </c>
      <c r="P32" s="22"/>
    </row>
    <row r="33" spans="1:18" x14ac:dyDescent="0.2">
      <c r="A33" s="28">
        <v>5</v>
      </c>
      <c r="B33" s="29">
        <v>15.3264</v>
      </c>
      <c r="C33" s="29">
        <v>40.286399999999901</v>
      </c>
      <c r="D33" s="29">
        <f t="shared" si="2"/>
        <v>24.959999999999901</v>
      </c>
      <c r="E33" s="22"/>
      <c r="F33" s="28">
        <v>7</v>
      </c>
      <c r="G33" s="28">
        <v>0.72</v>
      </c>
      <c r="H33" s="28">
        <v>0.84</v>
      </c>
      <c r="I33" s="29">
        <f>C35</f>
        <v>48.031466666666603</v>
      </c>
      <c r="J33" s="29">
        <f>D35</f>
        <v>27.201066666666602</v>
      </c>
      <c r="K33" s="29">
        <v>38.799999999999997</v>
      </c>
      <c r="L33" s="29">
        <v>57.2</v>
      </c>
      <c r="M33" s="30">
        <f>L33/K33</f>
        <v>1.4742268041237114</v>
      </c>
      <c r="N33" s="30">
        <v>1.45</v>
      </c>
      <c r="O33" s="30">
        <f>G33/(N33^0.6)</f>
        <v>0.57611833260729406</v>
      </c>
      <c r="P33" s="22"/>
    </row>
    <row r="34" spans="1:18" x14ac:dyDescent="0.2">
      <c r="A34" s="28">
        <v>6</v>
      </c>
      <c r="B34" s="29">
        <v>20.7994666666666</v>
      </c>
      <c r="C34" s="29">
        <v>50.559466666666601</v>
      </c>
      <c r="D34" s="29">
        <f t="shared" si="2"/>
        <v>29.76</v>
      </c>
      <c r="E34" s="22"/>
      <c r="F34" s="28">
        <v>9</v>
      </c>
      <c r="G34" s="28">
        <v>0.47</v>
      </c>
      <c r="H34" s="28">
        <v>0.86</v>
      </c>
      <c r="I34" s="29" cm="1">
        <f t="array" ref="I34">TREND(C36:C37,A36:A37,F34)</f>
        <v>46.495199999999997</v>
      </c>
      <c r="J34" s="29" cm="1">
        <f t="array" ref="J34">TREND(D36:D37,A36:A37,F34)</f>
        <v>26.23946666666675</v>
      </c>
      <c r="K34" s="29">
        <v>51.6</v>
      </c>
      <c r="L34" s="29">
        <v>91.2</v>
      </c>
      <c r="M34" s="30">
        <f>L34/K34</f>
        <v>1.7674418604651163</v>
      </c>
      <c r="N34" s="30">
        <v>1.75</v>
      </c>
      <c r="O34" s="30">
        <f>G34/(N34^0.6)</f>
        <v>0.33595029650177038</v>
      </c>
      <c r="P34" s="22"/>
    </row>
    <row r="35" spans="1:18" x14ac:dyDescent="0.2">
      <c r="A35" s="28">
        <v>7</v>
      </c>
      <c r="B35" s="29">
        <v>20.830400000000001</v>
      </c>
      <c r="C35" s="29">
        <v>48.031466666666603</v>
      </c>
      <c r="D35" s="29">
        <f t="shared" si="2"/>
        <v>27.201066666666602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22"/>
    </row>
    <row r="36" spans="1:18" x14ac:dyDescent="0.2">
      <c r="A36" s="28">
        <v>8</v>
      </c>
      <c r="B36" s="29">
        <v>21.503999999999898</v>
      </c>
      <c r="C36" s="29">
        <v>48.062399999999997</v>
      </c>
      <c r="D36" s="29">
        <f t="shared" si="2"/>
        <v>26.558400000000098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8" x14ac:dyDescent="0.2">
      <c r="A37" s="28">
        <v>10</v>
      </c>
      <c r="B37" s="29">
        <v>19.007466666666598</v>
      </c>
      <c r="C37" s="29">
        <v>44.927999999999997</v>
      </c>
      <c r="D37" s="29">
        <f t="shared" si="2"/>
        <v>25.920533333333399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  <c r="P37" s="22"/>
    </row>
    <row r="39" spans="1:18" x14ac:dyDescent="0.2">
      <c r="A39" s="1" t="s">
        <v>3</v>
      </c>
    </row>
    <row r="41" spans="1:18" x14ac:dyDescent="0.2">
      <c r="A41" s="31" t="s">
        <v>86</v>
      </c>
      <c r="B41" s="31" t="s">
        <v>44</v>
      </c>
      <c r="C41" s="31" t="s">
        <v>42</v>
      </c>
      <c r="D41" s="31" t="s">
        <v>43</v>
      </c>
      <c r="E41" s="22"/>
      <c r="F41" s="31" t="s">
        <v>86</v>
      </c>
      <c r="G41" s="28" t="s">
        <v>95</v>
      </c>
      <c r="H41" s="28" t="s">
        <v>96</v>
      </c>
      <c r="I41" s="28" t="s">
        <v>42</v>
      </c>
      <c r="J41" s="28" t="s">
        <v>43</v>
      </c>
      <c r="K41" s="28" t="s">
        <v>84</v>
      </c>
      <c r="L41" s="28" t="s">
        <v>85</v>
      </c>
      <c r="M41" s="28" t="s">
        <v>97</v>
      </c>
      <c r="N41" s="28" t="s">
        <v>98</v>
      </c>
      <c r="O41" s="28" t="s">
        <v>99</v>
      </c>
      <c r="P41" s="22"/>
      <c r="Q41" s="22"/>
      <c r="R41" s="22"/>
    </row>
    <row r="42" spans="1:18" x14ac:dyDescent="0.2">
      <c r="A42" s="31">
        <v>1</v>
      </c>
      <c r="B42" s="29">
        <v>36.935483870967701</v>
      </c>
      <c r="C42" s="29">
        <v>95.967741935483801</v>
      </c>
      <c r="D42" s="29">
        <f>C42-B42</f>
        <v>59.0322580645161</v>
      </c>
      <c r="E42" s="22"/>
      <c r="F42" s="28">
        <v>3</v>
      </c>
      <c r="G42" s="30">
        <v>1.175</v>
      </c>
      <c r="H42" s="30">
        <v>1.9</v>
      </c>
      <c r="I42" s="29">
        <f>C44</f>
        <v>92.096774193548299</v>
      </c>
      <c r="J42" s="29">
        <f>D44</f>
        <v>62.903225806451601</v>
      </c>
      <c r="K42" s="29">
        <v>21.6</v>
      </c>
      <c r="L42" s="29">
        <v>42.3</v>
      </c>
      <c r="M42" s="30">
        <f>L42/K42</f>
        <v>1.958333333333333</v>
      </c>
      <c r="N42" s="30">
        <v>2.04</v>
      </c>
      <c r="O42" s="30">
        <f>G42/(N42^0.6)</f>
        <v>0.76605467299801944</v>
      </c>
      <c r="P42" s="22"/>
      <c r="Q42" s="22"/>
      <c r="R42" s="22"/>
    </row>
    <row r="43" spans="1:18" x14ac:dyDescent="0.2">
      <c r="A43" s="31">
        <v>2</v>
      </c>
      <c r="B43" s="29">
        <v>34.0322580645161</v>
      </c>
      <c r="C43" s="29">
        <v>95</v>
      </c>
      <c r="D43" s="29">
        <f t="shared" ref="D43:D56" si="3">C43-B43</f>
        <v>60.9677419354839</v>
      </c>
      <c r="E43" s="22"/>
      <c r="F43" s="28">
        <v>5</v>
      </c>
      <c r="G43" s="30">
        <v>0.66</v>
      </c>
      <c r="H43" s="28">
        <v>0.88</v>
      </c>
      <c r="I43" s="29">
        <f>C46</f>
        <v>84.354838709677395</v>
      </c>
      <c r="J43" s="29">
        <f>D46</f>
        <v>57.580645161290391</v>
      </c>
      <c r="K43" s="29">
        <v>31.7</v>
      </c>
      <c r="L43" s="29">
        <v>39.6</v>
      </c>
      <c r="M43" s="30">
        <f t="shared" ref="M43:M46" si="4">L43/K43</f>
        <v>1.249211356466877</v>
      </c>
      <c r="N43" s="30">
        <v>1.3</v>
      </c>
      <c r="O43" s="30">
        <f>G43/(N43^0.6)</f>
        <v>0.56386861731588667</v>
      </c>
      <c r="P43" s="22"/>
      <c r="Q43" s="22"/>
      <c r="R43" s="22"/>
    </row>
    <row r="44" spans="1:18" x14ac:dyDescent="0.2">
      <c r="A44" s="31">
        <v>3</v>
      </c>
      <c r="B44" s="29">
        <v>29.193548387096701</v>
      </c>
      <c r="C44" s="29">
        <v>92.096774193548299</v>
      </c>
      <c r="D44" s="29">
        <f t="shared" si="3"/>
        <v>62.903225806451601</v>
      </c>
      <c r="E44" s="22"/>
      <c r="F44" s="28">
        <v>7</v>
      </c>
      <c r="G44" s="30">
        <v>0.58499999999999996</v>
      </c>
      <c r="H44" s="28">
        <v>1.27</v>
      </c>
      <c r="I44" s="29">
        <f>C48</f>
        <v>83.870967741935402</v>
      </c>
      <c r="J44" s="29">
        <f>D48</f>
        <v>47.903225806451601</v>
      </c>
      <c r="K44" s="29">
        <v>41.4</v>
      </c>
      <c r="L44" s="29">
        <v>51</v>
      </c>
      <c r="M44" s="30">
        <f t="shared" si="4"/>
        <v>1.2318840579710146</v>
      </c>
      <c r="N44" s="30">
        <v>1.29</v>
      </c>
      <c r="O44" s="30">
        <f>G44/(N44^0.6)</f>
        <v>0.50211366391709333</v>
      </c>
      <c r="P44" s="22"/>
      <c r="Q44" s="22"/>
      <c r="R44" s="22"/>
    </row>
    <row r="45" spans="1:18" x14ac:dyDescent="0.2">
      <c r="A45" s="31">
        <v>4</v>
      </c>
      <c r="B45" s="29">
        <v>26.2903225806451</v>
      </c>
      <c r="C45" s="29">
        <v>85.806451612903203</v>
      </c>
      <c r="D45" s="29">
        <f t="shared" si="3"/>
        <v>59.516129032258107</v>
      </c>
      <c r="E45" s="22"/>
      <c r="F45" s="28">
        <v>9</v>
      </c>
      <c r="G45" s="30"/>
      <c r="H45" s="30">
        <v>1.2</v>
      </c>
      <c r="I45" s="29">
        <f>C50</f>
        <v>86.774193548387004</v>
      </c>
      <c r="J45" s="29">
        <f>D50</f>
        <v>55.161290322580605</v>
      </c>
      <c r="K45" s="29">
        <v>52.7</v>
      </c>
      <c r="L45" s="29">
        <v>61.5</v>
      </c>
      <c r="M45" s="30">
        <f t="shared" si="4"/>
        <v>1.1669829222011385</v>
      </c>
      <c r="N45" s="30"/>
      <c r="O45" s="30"/>
      <c r="P45" s="22"/>
      <c r="Q45" s="22"/>
      <c r="R45" s="22"/>
    </row>
    <row r="46" spans="1:18" x14ac:dyDescent="0.2">
      <c r="A46" s="31">
        <v>5</v>
      </c>
      <c r="B46" s="29">
        <v>26.774193548387</v>
      </c>
      <c r="C46" s="29">
        <v>84.354838709677395</v>
      </c>
      <c r="D46" s="29">
        <f t="shared" si="3"/>
        <v>57.580645161290391</v>
      </c>
      <c r="E46" s="22"/>
      <c r="F46" s="28">
        <v>17</v>
      </c>
      <c r="G46" s="30">
        <f>AVERAGE(0.43,0.55)</f>
        <v>0.49</v>
      </c>
      <c r="H46" s="28"/>
      <c r="I46" s="29">
        <f>C56</f>
        <v>89.677419354838605</v>
      </c>
      <c r="J46" s="29">
        <f>D56</f>
        <v>52.258064516129004</v>
      </c>
      <c r="K46" s="29">
        <v>103</v>
      </c>
      <c r="L46" s="29">
        <v>103</v>
      </c>
      <c r="M46" s="30">
        <f t="shared" si="4"/>
        <v>1</v>
      </c>
      <c r="N46" s="30">
        <v>1</v>
      </c>
      <c r="O46" s="30">
        <f>G46/(N46^0.6)</f>
        <v>0.49</v>
      </c>
      <c r="P46" s="22"/>
      <c r="Q46" s="22"/>
      <c r="R46" s="22"/>
    </row>
    <row r="47" spans="1:18" x14ac:dyDescent="0.2">
      <c r="A47" s="31">
        <v>6</v>
      </c>
      <c r="B47" s="29">
        <v>33.064516129032199</v>
      </c>
      <c r="C47" s="29">
        <v>86.290322580645096</v>
      </c>
      <c r="D47" s="29">
        <f t="shared" si="3"/>
        <v>53.225806451612897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31">
        <v>7</v>
      </c>
      <c r="B48" s="29">
        <v>35.967741935483801</v>
      </c>
      <c r="C48" s="29">
        <v>83.870967741935402</v>
      </c>
      <c r="D48" s="29">
        <f t="shared" si="3"/>
        <v>47.903225806451601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x14ac:dyDescent="0.2">
      <c r="A49" s="31">
        <v>8</v>
      </c>
      <c r="B49" s="29">
        <v>31.129032258064399</v>
      </c>
      <c r="C49" s="29">
        <v>65.483870967741893</v>
      </c>
      <c r="D49" s="29">
        <f t="shared" si="3"/>
        <v>34.354838709677495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x14ac:dyDescent="0.2">
      <c r="A50" s="31">
        <v>9</v>
      </c>
      <c r="B50" s="29">
        <v>31.612903225806399</v>
      </c>
      <c r="C50" s="29">
        <v>86.774193548387004</v>
      </c>
      <c r="D50" s="29">
        <f t="shared" si="3"/>
        <v>55.161290322580605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2">
      <c r="A51" s="31">
        <v>10</v>
      </c>
      <c r="B51" s="29">
        <v>23.870967741935399</v>
      </c>
      <c r="C51" s="29">
        <v>68.387096774193495</v>
      </c>
      <c r="D51" s="29">
        <f t="shared" si="3"/>
        <v>44.516129032258092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x14ac:dyDescent="0.2">
      <c r="A52" s="31">
        <v>11</v>
      </c>
      <c r="B52" s="29">
        <v>37.419354838709602</v>
      </c>
      <c r="C52" s="29">
        <v>84.838709677419303</v>
      </c>
      <c r="D52" s="29">
        <f t="shared" si="3"/>
        <v>47.419354838709701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x14ac:dyDescent="0.2">
      <c r="A53" s="31">
        <v>12</v>
      </c>
      <c r="B53" s="29">
        <v>36.935483870967701</v>
      </c>
      <c r="C53" s="29">
        <v>88.225806451612897</v>
      </c>
      <c r="D53" s="29">
        <f t="shared" si="3"/>
        <v>51.290322580645196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x14ac:dyDescent="0.2">
      <c r="A54" s="31">
        <v>13</v>
      </c>
      <c r="B54" s="29">
        <v>40.322580645161203</v>
      </c>
      <c r="C54" s="29">
        <v>86.290322580645096</v>
      </c>
      <c r="D54" s="29">
        <f t="shared" si="3"/>
        <v>45.967741935483893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x14ac:dyDescent="0.2">
      <c r="A55" s="31">
        <v>14</v>
      </c>
      <c r="B55" s="29">
        <v>37.419354838709602</v>
      </c>
      <c r="C55" s="29">
        <v>89.677419354838605</v>
      </c>
      <c r="D55" s="29">
        <f t="shared" si="3"/>
        <v>52.258064516129004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x14ac:dyDescent="0.2">
      <c r="A56" s="31">
        <v>17</v>
      </c>
      <c r="B56" s="29">
        <v>37.419354838709602</v>
      </c>
      <c r="C56" s="29">
        <v>89.677419354838605</v>
      </c>
      <c r="D56" s="29">
        <f t="shared" si="3"/>
        <v>52.258064516129004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8" spans="1:18" x14ac:dyDescent="0.2">
      <c r="A58" s="1" t="s">
        <v>80</v>
      </c>
    </row>
    <row r="60" spans="1:18" x14ac:dyDescent="0.2">
      <c r="A60" s="31" t="s">
        <v>86</v>
      </c>
      <c r="B60" s="31" t="s">
        <v>44</v>
      </c>
      <c r="C60" s="31" t="s">
        <v>42</v>
      </c>
      <c r="D60" s="31" t="s">
        <v>43</v>
      </c>
      <c r="E60" s="26"/>
      <c r="F60" s="31" t="s">
        <v>86</v>
      </c>
      <c r="G60" s="28" t="s">
        <v>95</v>
      </c>
      <c r="H60" s="28" t="s">
        <v>96</v>
      </c>
      <c r="I60" s="28" t="s">
        <v>42</v>
      </c>
      <c r="J60" s="28" t="s">
        <v>43</v>
      </c>
      <c r="K60" s="28" t="s">
        <v>84</v>
      </c>
      <c r="L60" s="28" t="s">
        <v>85</v>
      </c>
      <c r="M60" s="28" t="s">
        <v>97</v>
      </c>
      <c r="N60" s="28" t="s">
        <v>98</v>
      </c>
      <c r="O60" s="28" t="s">
        <v>99</v>
      </c>
    </row>
    <row r="61" spans="1:18" x14ac:dyDescent="0.2">
      <c r="A61" s="28">
        <v>1.5</v>
      </c>
      <c r="B61" s="29">
        <v>65.991327506145794</v>
      </c>
      <c r="C61" s="29">
        <v>170.895656924337</v>
      </c>
      <c r="D61" s="29">
        <f>C61-B61</f>
        <v>104.90432941819121</v>
      </c>
      <c r="E61" s="26"/>
      <c r="F61" s="24">
        <v>2.5</v>
      </c>
      <c r="G61" s="28"/>
      <c r="H61" s="28">
        <v>0.53</v>
      </c>
      <c r="I61" s="29" cm="1">
        <f t="array" ref="I61">TREND(C62:C63,A62:A63,F61)</f>
        <v>196.33737366839648</v>
      </c>
      <c r="J61" s="29" cm="1">
        <f t="array" ref="J61">TREND(D62:D63,A62:A63,F61)</f>
        <v>123.58498361103514</v>
      </c>
      <c r="K61" s="29">
        <v>15.9</v>
      </c>
      <c r="L61" s="29">
        <v>36</v>
      </c>
      <c r="M61" s="30"/>
      <c r="N61" s="28"/>
      <c r="O61" s="30"/>
    </row>
    <row r="62" spans="1:18" x14ac:dyDescent="0.2">
      <c r="A62" s="28">
        <v>2</v>
      </c>
      <c r="B62" s="29">
        <v>73.899822452881693</v>
      </c>
      <c r="C62" s="29">
        <v>201.44796503687499</v>
      </c>
      <c r="D62" s="29">
        <f t="shared" ref="D62:D69" si="5">C62-B62</f>
        <v>127.5481425839933</v>
      </c>
      <c r="E62" s="26"/>
      <c r="F62" s="24">
        <v>3</v>
      </c>
      <c r="G62" s="30">
        <f>AVERAGE(0.72,0.97)</f>
        <v>0.84499999999999997</v>
      </c>
      <c r="H62" s="28"/>
      <c r="I62" s="29">
        <f>C63</f>
        <v>191.226782299918</v>
      </c>
      <c r="J62" s="29">
        <f>D63</f>
        <v>119.621824638077</v>
      </c>
      <c r="K62" s="29">
        <v>16.600000000000001</v>
      </c>
      <c r="L62" s="29">
        <v>32.200000000000003</v>
      </c>
      <c r="M62" s="30">
        <f t="shared" ref="M62:M64" si="6">L62/K62</f>
        <v>1.9397590361445782</v>
      </c>
      <c r="N62" s="28">
        <v>1.95</v>
      </c>
      <c r="O62" s="30">
        <f>G62/(N62^0.6)</f>
        <v>0.56602542846565662</v>
      </c>
    </row>
    <row r="63" spans="1:18" x14ac:dyDescent="0.2">
      <c r="A63" s="28">
        <v>3</v>
      </c>
      <c r="B63" s="29">
        <v>71.604957661840999</v>
      </c>
      <c r="C63" s="29">
        <v>191.226782299918</v>
      </c>
      <c r="D63" s="29">
        <f t="shared" si="5"/>
        <v>119.621824638077</v>
      </c>
      <c r="E63" s="26"/>
      <c r="F63" s="24">
        <v>5</v>
      </c>
      <c r="G63" s="30">
        <f>AVERAGE(0.41,0.48)</f>
        <v>0.44499999999999995</v>
      </c>
      <c r="H63" s="28">
        <f>AVERAGE(0.93,1.03)</f>
        <v>0.98</v>
      </c>
      <c r="I63" s="29" cm="1">
        <f t="array" ref="I63">TREND(C65:C66,A65:A66,F63)</f>
        <v>157.50308658836298</v>
      </c>
      <c r="J63" s="29" cm="1">
        <f t="array" ref="J63">TREND(D65:D66,A65:A66,F63)</f>
        <v>97.209341709914568</v>
      </c>
      <c r="K63" s="29">
        <v>23.1</v>
      </c>
      <c r="L63" s="29">
        <v>37.6</v>
      </c>
      <c r="M63" s="30">
        <f t="shared" si="6"/>
        <v>1.6277056277056277</v>
      </c>
      <c r="N63" s="28">
        <v>1.58</v>
      </c>
      <c r="O63" s="30">
        <f>G63/(N63^0.6)</f>
        <v>0.33819389131037597</v>
      </c>
    </row>
    <row r="64" spans="1:18" x14ac:dyDescent="0.2">
      <c r="A64" s="28">
        <v>3.2</v>
      </c>
      <c r="B64" s="29">
        <v>69.710803059273402</v>
      </c>
      <c r="C64" s="29">
        <v>173.86164982245199</v>
      </c>
      <c r="D64" s="29">
        <f t="shared" si="5"/>
        <v>104.15084676317859</v>
      </c>
      <c r="E64" s="26"/>
      <c r="F64" s="24">
        <v>7</v>
      </c>
      <c r="G64" s="30">
        <f>AVERAGE(0.49,0.54)</f>
        <v>0.51500000000000001</v>
      </c>
      <c r="H64" s="28"/>
      <c r="I64" s="29" cm="1">
        <f t="array" ref="I64">TREND(C67:C68,A67:A68,F64)</f>
        <v>132.92849595307513</v>
      </c>
      <c r="J64" s="29" cm="1">
        <f t="array" ref="J64">TREND(D67:D68,A67:A68,F64)</f>
        <v>81.151285239867704</v>
      </c>
      <c r="K64" s="29">
        <v>29.4</v>
      </c>
      <c r="L64" s="29">
        <v>40.299999999999997</v>
      </c>
      <c r="M64" s="30">
        <f t="shared" si="6"/>
        <v>1.370748299319728</v>
      </c>
      <c r="N64" s="28">
        <v>1.37</v>
      </c>
      <c r="O64" s="30">
        <f>G64/(N64^0.6)</f>
        <v>0.42635846380158571</v>
      </c>
    </row>
    <row r="65" spans="1:15" x14ac:dyDescent="0.2">
      <c r="A65" s="28">
        <v>4.4000000000000004</v>
      </c>
      <c r="B65" s="29">
        <v>60.615542201584198</v>
      </c>
      <c r="C65" s="29">
        <v>157.22111444960299</v>
      </c>
      <c r="D65" s="29">
        <f t="shared" si="5"/>
        <v>96.605572248018802</v>
      </c>
      <c r="E65" s="26"/>
      <c r="F65" s="24">
        <v>7.5</v>
      </c>
      <c r="G65" s="28"/>
      <c r="H65" s="28">
        <v>0.53</v>
      </c>
      <c r="I65" s="29" cm="1">
        <f t="array" ref="I65">TREND(C67:C68,A67:A68,F65)</f>
        <v>131.22463663939894</v>
      </c>
      <c r="J65" s="29" cm="1">
        <f t="array" ref="J65">TREND(D67:D68,A67:A68,F65)</f>
        <v>81.399869175806955</v>
      </c>
      <c r="K65" s="29"/>
      <c r="L65" s="29"/>
      <c r="M65" s="30"/>
      <c r="N65" s="28"/>
      <c r="O65" s="30"/>
    </row>
    <row r="66" spans="1:15" x14ac:dyDescent="0.2">
      <c r="A66" s="28">
        <v>5.9</v>
      </c>
      <c r="B66" s="29">
        <v>59.811048893744797</v>
      </c>
      <c r="C66" s="29">
        <v>157.92604479650299</v>
      </c>
      <c r="D66" s="29">
        <f t="shared" si="5"/>
        <v>98.114995902758196</v>
      </c>
      <c r="E66" s="26"/>
      <c r="F66" s="24">
        <v>9</v>
      </c>
      <c r="G66" s="30">
        <v>0.59499999999999997</v>
      </c>
      <c r="H66" s="28"/>
      <c r="I66" s="29" cm="1">
        <f t="array" ref="I66">TREND(C67:C68,A67:A68,F66)</f>
        <v>126.11305869837038</v>
      </c>
      <c r="J66" s="29" cm="1">
        <f t="array" ref="J66">TREND(D67:D68,A67:A68,F66)</f>
        <v>82.145620983624696</v>
      </c>
      <c r="K66" s="29">
        <v>36.200000000000003</v>
      </c>
      <c r="L66" s="29">
        <v>45.9</v>
      </c>
      <c r="M66" s="30">
        <f t="shared" ref="M66" si="7">L66/K66</f>
        <v>1.2679558011049723</v>
      </c>
      <c r="N66" s="30">
        <f>M66</f>
        <v>1.2679558011049723</v>
      </c>
      <c r="O66" s="30">
        <f>G66/(N66^0.6)</f>
        <v>0.51600569725102441</v>
      </c>
    </row>
    <row r="67" spans="1:15" x14ac:dyDescent="0.2">
      <c r="A67" s="28">
        <v>6.2</v>
      </c>
      <c r="B67" s="29">
        <v>54.901119912592101</v>
      </c>
      <c r="C67" s="29">
        <v>135.654670854957</v>
      </c>
      <c r="D67" s="29">
        <f t="shared" si="5"/>
        <v>80.75355094236491</v>
      </c>
      <c r="E67" s="26"/>
      <c r="F67" s="24">
        <v>10</v>
      </c>
      <c r="G67" s="28"/>
      <c r="H67" s="28">
        <v>0.51</v>
      </c>
      <c r="I67" s="29">
        <f>C68</f>
        <v>122.705340071018</v>
      </c>
      <c r="J67" s="29">
        <f>D68</f>
        <v>82.642788855503198</v>
      </c>
      <c r="K67" s="29"/>
      <c r="L67" s="29"/>
      <c r="M67" s="28"/>
      <c r="N67" s="28"/>
      <c r="O67" s="28"/>
    </row>
    <row r="68" spans="1:15" x14ac:dyDescent="0.2">
      <c r="A68" s="28">
        <v>10</v>
      </c>
      <c r="B68" s="29">
        <v>40.062551215514802</v>
      </c>
      <c r="C68" s="29">
        <v>122.705340071018</v>
      </c>
      <c r="D68" s="29">
        <f t="shared" si="5"/>
        <v>82.642788855503198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x14ac:dyDescent="0.2">
      <c r="A69" s="28">
        <v>11</v>
      </c>
      <c r="B69" s="29">
        <v>43.427410543567298</v>
      </c>
      <c r="C69" s="29">
        <v>133.993444414094</v>
      </c>
      <c r="D69" s="29">
        <f t="shared" si="5"/>
        <v>90.566033870526695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6DEA-78CD-48C6-B8A9-931B31A441F3}">
  <dimension ref="A1:AS71"/>
  <sheetViews>
    <sheetView zoomScale="80" zoomScaleNormal="80" workbookViewId="0">
      <selection activeCell="D63" sqref="D63"/>
    </sheetView>
  </sheetViews>
  <sheetFormatPr defaultRowHeight="14.25" x14ac:dyDescent="0.2"/>
  <cols>
    <col min="1" max="1" width="9.77734375" style="4" customWidth="1"/>
    <col min="2" max="2" width="14.6640625" style="4" bestFit="1" customWidth="1"/>
    <col min="3" max="3" width="18.5546875" style="4" bestFit="1" customWidth="1"/>
    <col min="4" max="4" width="18.44140625" style="4" bestFit="1" customWidth="1"/>
    <col min="5" max="5" width="12.44140625" style="4" customWidth="1"/>
    <col min="6" max="6" width="11.77734375" style="4" bestFit="1" customWidth="1"/>
    <col min="7" max="7" width="11.77734375" style="4" customWidth="1"/>
    <col min="8" max="34" width="8.88671875" style="4"/>
    <col min="35" max="35" width="10.21875" style="4" customWidth="1"/>
    <col min="36" max="16384" width="8.88671875" style="4"/>
  </cols>
  <sheetData>
    <row r="1" spans="1:10" x14ac:dyDescent="0.2">
      <c r="A1" s="2" t="s">
        <v>0</v>
      </c>
      <c r="B1" s="2" t="s">
        <v>13</v>
      </c>
      <c r="C1" s="3"/>
      <c r="D1" s="3"/>
      <c r="E1" s="3"/>
      <c r="F1" s="3"/>
      <c r="G1" s="3"/>
    </row>
    <row r="2" spans="1:10" x14ac:dyDescent="0.2">
      <c r="A2" s="2" t="s">
        <v>14</v>
      </c>
      <c r="B2" s="2" t="s">
        <v>15</v>
      </c>
      <c r="C2" s="3"/>
      <c r="D2" s="3"/>
      <c r="E2" s="3"/>
      <c r="F2" s="3"/>
      <c r="G2" s="3"/>
    </row>
    <row r="3" spans="1:10" x14ac:dyDescent="0.2">
      <c r="A3" s="2" t="s">
        <v>1</v>
      </c>
      <c r="B3" s="2" t="s">
        <v>16</v>
      </c>
      <c r="C3" s="3"/>
      <c r="D3" s="3"/>
      <c r="E3" s="3"/>
      <c r="F3" s="3"/>
      <c r="G3" s="3"/>
    </row>
    <row r="4" spans="1:10" x14ac:dyDescent="0.2">
      <c r="A4" s="2"/>
      <c r="B4" s="2"/>
      <c r="C4" s="3"/>
      <c r="D4" s="3"/>
      <c r="E4" s="3"/>
      <c r="F4" s="3"/>
      <c r="G4" s="3"/>
    </row>
    <row r="5" spans="1:10" x14ac:dyDescent="0.2">
      <c r="A5" s="2"/>
      <c r="B5" s="2"/>
      <c r="C5" s="3"/>
      <c r="D5" s="3"/>
      <c r="E5" s="3"/>
      <c r="F5" s="3"/>
      <c r="G5" s="3"/>
    </row>
    <row r="6" spans="1:10" x14ac:dyDescent="0.2">
      <c r="A6" s="2"/>
      <c r="B6" s="2"/>
      <c r="C6" s="3"/>
      <c r="D6" s="3"/>
      <c r="E6" s="3"/>
      <c r="F6" s="3"/>
      <c r="G6" s="3"/>
    </row>
    <row r="7" spans="1:10" x14ac:dyDescent="0.2">
      <c r="A7" s="2" t="s">
        <v>89</v>
      </c>
      <c r="B7" s="3"/>
      <c r="C7" s="3"/>
      <c r="D7" s="3"/>
      <c r="E7" s="3"/>
      <c r="F7" s="3"/>
      <c r="G7" s="3"/>
    </row>
    <row r="8" spans="1:10" x14ac:dyDescent="0.2">
      <c r="A8" s="3"/>
      <c r="B8" s="3"/>
      <c r="C8" s="3"/>
      <c r="D8" s="3"/>
      <c r="E8" s="3"/>
      <c r="F8" s="3"/>
      <c r="G8" s="3"/>
    </row>
    <row r="9" spans="1:10" x14ac:dyDescent="0.2">
      <c r="A9" s="5" t="s">
        <v>86</v>
      </c>
      <c r="B9" s="5" t="s">
        <v>17</v>
      </c>
      <c r="C9" s="5" t="s">
        <v>30</v>
      </c>
      <c r="D9" s="5" t="s">
        <v>31</v>
      </c>
      <c r="E9" s="3"/>
      <c r="H9" s="6"/>
      <c r="I9" s="6"/>
      <c r="J9" s="6"/>
    </row>
    <row r="10" spans="1:10" x14ac:dyDescent="0.2">
      <c r="A10" s="7">
        <v>1.4274041903475301</v>
      </c>
      <c r="B10" s="8">
        <v>1.5808146744837701</v>
      </c>
      <c r="C10" s="9">
        <v>82.623232840278803</v>
      </c>
      <c r="D10" s="9">
        <v>72.832574314376302</v>
      </c>
      <c r="E10" s="3"/>
      <c r="H10" s="6"/>
      <c r="I10" s="6"/>
      <c r="J10" s="6"/>
    </row>
    <row r="11" spans="1:10" x14ac:dyDescent="0.2">
      <c r="A11" s="7">
        <v>2.1992059764607301</v>
      </c>
      <c r="B11" s="8">
        <v>1.52503179436303</v>
      </c>
      <c r="C11" s="9">
        <v>83.212154153847706</v>
      </c>
      <c r="D11" s="9">
        <v>87.753391838479303</v>
      </c>
      <c r="E11" s="3"/>
      <c r="H11" s="6"/>
      <c r="I11" s="6"/>
      <c r="J11" s="6"/>
    </row>
    <row r="12" spans="1:10" x14ac:dyDescent="0.2">
      <c r="A12" s="7">
        <v>2.2991519744167501</v>
      </c>
      <c r="B12" s="8">
        <v>1.56814231209663</v>
      </c>
      <c r="C12" s="9">
        <v>78.231652937482494</v>
      </c>
      <c r="D12" s="9">
        <v>82.481807291858999</v>
      </c>
      <c r="E12" s="3"/>
      <c r="H12" s="6"/>
      <c r="I12" s="6"/>
      <c r="J12" s="6"/>
    </row>
    <row r="13" spans="1:10" x14ac:dyDescent="0.2">
      <c r="A13" s="7">
        <v>2.9314701748645899</v>
      </c>
      <c r="B13" s="8">
        <v>1.54661396630061</v>
      </c>
      <c r="C13" s="9">
        <v>80.264381342381697</v>
      </c>
      <c r="D13" s="9">
        <v>83.811629612821093</v>
      </c>
      <c r="E13" s="3"/>
      <c r="H13" s="6"/>
      <c r="I13" s="6"/>
      <c r="J13" s="6"/>
    </row>
    <row r="14" spans="1:10" x14ac:dyDescent="0.2">
      <c r="A14" s="7">
        <v>3.0809028015978899</v>
      </c>
      <c r="B14" s="8">
        <v>1.5392946664626099</v>
      </c>
      <c r="C14" s="9">
        <v>79.104269679523298</v>
      </c>
      <c r="D14" s="9">
        <v>82.929936305732397</v>
      </c>
      <c r="E14" s="3"/>
      <c r="H14" s="6"/>
      <c r="I14" s="6"/>
      <c r="J14" s="6"/>
    </row>
    <row r="15" spans="1:10" x14ac:dyDescent="0.2">
      <c r="A15" s="7">
        <v>3.6708883248284501</v>
      </c>
      <c r="B15" s="8">
        <v>1.55612852838273</v>
      </c>
      <c r="C15" s="9">
        <v>75.898131388556095</v>
      </c>
      <c r="D15" s="9">
        <v>79.867756558082107</v>
      </c>
      <c r="E15" s="3"/>
      <c r="H15" s="6"/>
      <c r="I15" s="6"/>
      <c r="J15" s="6"/>
    </row>
    <row r="16" spans="1:10" x14ac:dyDescent="0.2">
      <c r="A16" s="7">
        <v>3.8407238736528</v>
      </c>
      <c r="B16" s="8">
        <v>1.5736009160998199</v>
      </c>
      <c r="C16" s="9">
        <v>71.1960485279605</v>
      </c>
      <c r="D16" s="9">
        <v>74.879867439933705</v>
      </c>
      <c r="E16" s="3"/>
      <c r="H16" s="6"/>
      <c r="I16" s="6"/>
      <c r="J16" s="6"/>
    </row>
    <row r="17" spans="1:45" x14ac:dyDescent="0.2">
      <c r="A17" s="7">
        <v>4.4067725951060401</v>
      </c>
      <c r="B17" s="8">
        <v>1.5691945603934501</v>
      </c>
      <c r="C17" s="9">
        <v>70.821587449010195</v>
      </c>
      <c r="D17" s="9">
        <v>75.500451189716003</v>
      </c>
      <c r="E17" s="3"/>
      <c r="H17" s="6"/>
      <c r="I17" s="6"/>
      <c r="J17" s="6"/>
    </row>
    <row r="18" spans="1:45" x14ac:dyDescent="0.2">
      <c r="A18" s="7">
        <v>4.5941790370045901</v>
      </c>
      <c r="B18" s="8">
        <v>1.57458350703697</v>
      </c>
      <c r="C18" s="9">
        <v>72.496319241790104</v>
      </c>
      <c r="D18" s="9">
        <v>76.1822489828442</v>
      </c>
      <c r="E18" s="3"/>
      <c r="H18" s="6"/>
      <c r="I18" s="6"/>
      <c r="J18" s="6"/>
    </row>
    <row r="19" spans="1:45" x14ac:dyDescent="0.2">
      <c r="A19" s="7">
        <v>5.2085323229498099</v>
      </c>
      <c r="B19" s="8">
        <v>1.58783423659227</v>
      </c>
      <c r="C19" s="9">
        <v>71.553411891355594</v>
      </c>
      <c r="D19" s="9">
        <v>73.255584462187102</v>
      </c>
      <c r="E19" s="3"/>
      <c r="H19" s="6"/>
      <c r="I19" s="6"/>
      <c r="J19" s="6"/>
    </row>
    <row r="20" spans="1:45" x14ac:dyDescent="0.2">
      <c r="A20" s="7">
        <v>5.3230817400971304</v>
      </c>
      <c r="B20" s="8">
        <v>1.58978780890664</v>
      </c>
      <c r="C20" s="9">
        <v>71.252829830236493</v>
      </c>
      <c r="D20" s="9">
        <v>74.371368714346701</v>
      </c>
      <c r="E20" s="3"/>
      <c r="H20" s="6"/>
      <c r="I20" s="6"/>
      <c r="J20" s="6"/>
    </row>
    <row r="21" spans="1:45" x14ac:dyDescent="0.2">
      <c r="A21" s="7">
        <v>5.9257128885464603</v>
      </c>
      <c r="B21" s="8">
        <v>1.4782336582250999</v>
      </c>
      <c r="C21" s="9">
        <v>78.819729919419103</v>
      </c>
      <c r="D21" s="9">
        <v>94.703507670225093</v>
      </c>
      <c r="E21" s="3"/>
      <c r="H21" s="6"/>
      <c r="I21" s="6"/>
      <c r="J21" s="6"/>
    </row>
    <row r="22" spans="1:45" x14ac:dyDescent="0.2">
      <c r="A22" s="7">
        <v>6.0821393956344503</v>
      </c>
      <c r="B22" s="8">
        <v>1.46806684995699</v>
      </c>
      <c r="C22" s="9">
        <v>84.470419368967598</v>
      </c>
      <c r="D22" s="9">
        <v>101.914521976369</v>
      </c>
      <c r="E22" s="3"/>
      <c r="H22" s="6"/>
      <c r="I22" s="6"/>
      <c r="J22" s="6"/>
    </row>
    <row r="23" spans="1:45" x14ac:dyDescent="0.2">
      <c r="A23" s="3"/>
      <c r="B23" s="3"/>
      <c r="C23" s="3"/>
      <c r="D23" s="3"/>
      <c r="E23" s="3"/>
      <c r="F23" s="3"/>
      <c r="G23" s="3"/>
    </row>
    <row r="24" spans="1:45" x14ac:dyDescent="0.2">
      <c r="A24" s="2" t="s">
        <v>18</v>
      </c>
      <c r="B24" s="3"/>
      <c r="C24" s="3"/>
      <c r="D24" s="3"/>
      <c r="E24" s="3"/>
      <c r="F24" s="3"/>
      <c r="G24" s="3"/>
    </row>
    <row r="25" spans="1:45" x14ac:dyDescent="0.2">
      <c r="A25" s="3"/>
      <c r="B25" s="3"/>
      <c r="C25" s="3"/>
      <c r="D25" s="3"/>
      <c r="E25" s="3"/>
      <c r="F25" s="3"/>
      <c r="G25" s="3"/>
    </row>
    <row r="26" spans="1:45" x14ac:dyDescent="0.2">
      <c r="A26" s="3" t="s">
        <v>4</v>
      </c>
      <c r="B26" s="3"/>
      <c r="C26" s="3"/>
      <c r="D26" s="3"/>
      <c r="E26" s="3"/>
      <c r="F26" s="3"/>
      <c r="G26" s="3"/>
      <c r="AM26" s="4" t="s">
        <v>6</v>
      </c>
      <c r="AP26" s="4" t="s">
        <v>7</v>
      </c>
    </row>
    <row r="27" spans="1:45" x14ac:dyDescent="0.2">
      <c r="A27" s="5" t="s">
        <v>86</v>
      </c>
      <c r="B27" s="5" t="s">
        <v>87</v>
      </c>
      <c r="C27" s="5" t="s">
        <v>84</v>
      </c>
      <c r="D27" s="5" t="s">
        <v>100</v>
      </c>
      <c r="E27" s="5" t="s">
        <v>101</v>
      </c>
      <c r="F27" s="3"/>
      <c r="G27" s="3"/>
      <c r="AM27" s="4" t="s">
        <v>8</v>
      </c>
      <c r="AN27" s="4" t="s">
        <v>9</v>
      </c>
      <c r="AP27" s="4" t="s">
        <v>10</v>
      </c>
      <c r="AQ27" s="4" t="s">
        <v>11</v>
      </c>
    </row>
    <row r="28" spans="1:45" x14ac:dyDescent="0.2">
      <c r="A28" s="7">
        <v>1.98972180066437</v>
      </c>
      <c r="B28" s="9">
        <v>21.937606073028999</v>
      </c>
      <c r="C28" s="9">
        <v>17.136275164119091</v>
      </c>
      <c r="D28" s="8">
        <f>B28/C28</f>
        <v>1.2801852131181464</v>
      </c>
      <c r="E28" s="8">
        <v>2.2197652282877498</v>
      </c>
      <c r="F28" s="10"/>
      <c r="G28" s="10"/>
      <c r="AM28" s="4">
        <v>10</v>
      </c>
      <c r="AN28" s="11">
        <f>10.38*AM28^(-1.619)</f>
        <v>0.24957285864071962</v>
      </c>
      <c r="AP28" s="4">
        <v>10</v>
      </c>
      <c r="AQ28" s="11">
        <f>9.2746*AP28^(-1.928)</f>
        <v>0.10947001767415525</v>
      </c>
      <c r="AS28" s="12"/>
    </row>
    <row r="29" spans="1:45" x14ac:dyDescent="0.2">
      <c r="A29" s="7">
        <v>2.89629532678335</v>
      </c>
      <c r="B29" s="9">
        <v>25.0302169541613</v>
      </c>
      <c r="C29" s="9">
        <v>22.129624297308425</v>
      </c>
      <c r="D29" s="8">
        <f>B29/C29</f>
        <v>1.1310728378341999</v>
      </c>
      <c r="E29" s="8">
        <v>1.8282321886947133</v>
      </c>
      <c r="F29" s="10"/>
      <c r="G29" s="10"/>
      <c r="AM29" s="4">
        <v>9</v>
      </c>
      <c r="AN29" s="11">
        <f t="shared" ref="AN29:AN42" si="0">10.38*AM29^(-1.619)</f>
        <v>0.29599115319199876</v>
      </c>
      <c r="AP29" s="4">
        <v>9</v>
      </c>
      <c r="AQ29" s="11">
        <f t="shared" ref="AQ29:AQ44" si="1">9.2746*AP29^(-1.928)</f>
        <v>0.13412682059907577</v>
      </c>
    </row>
    <row r="30" spans="1:45" x14ac:dyDescent="0.2">
      <c r="A30" s="7">
        <v>3.8674239924887499</v>
      </c>
      <c r="B30" s="9">
        <v>28.691687552259001</v>
      </c>
      <c r="C30" s="9">
        <v>27.470831958688123</v>
      </c>
      <c r="D30" s="8">
        <f>B30/C30</f>
        <v>1.0444418864127178</v>
      </c>
      <c r="E30" s="8">
        <v>1.556126104889427</v>
      </c>
      <c r="F30" s="10"/>
      <c r="G30" s="10"/>
      <c r="AM30" s="4">
        <v>8</v>
      </c>
      <c r="AN30" s="11">
        <f t="shared" si="0"/>
        <v>0.35817450104852833</v>
      </c>
      <c r="AP30" s="4">
        <v>8</v>
      </c>
      <c r="AQ30" s="11">
        <f t="shared" si="1"/>
        <v>0.16832076382997355</v>
      </c>
    </row>
    <row r="31" spans="1:45" x14ac:dyDescent="0.2">
      <c r="A31" s="7">
        <v>4.8127003150957099</v>
      </c>
      <c r="B31" s="9">
        <v>23.097197238234202</v>
      </c>
      <c r="C31" s="9">
        <v>32.426041638497693</v>
      </c>
      <c r="D31" s="8">
        <f>B31/C31</f>
        <v>0.71230394063307878</v>
      </c>
      <c r="E31" s="8">
        <v>1.3871898448147606</v>
      </c>
      <c r="F31" s="10"/>
      <c r="G31" s="10"/>
      <c r="AM31" s="4">
        <v>7</v>
      </c>
      <c r="AN31" s="11">
        <f t="shared" si="0"/>
        <v>0.44461450480886039</v>
      </c>
      <c r="AP31" s="4">
        <v>7</v>
      </c>
      <c r="AQ31" s="11">
        <f t="shared" si="1"/>
        <v>0.21774398512033619</v>
      </c>
    </row>
    <row r="32" spans="1:45" x14ac:dyDescent="0.2">
      <c r="A32" s="7">
        <v>5.8597851118627604</v>
      </c>
      <c r="B32" s="9">
        <v>23.024507804919701</v>
      </c>
      <c r="C32" s="9">
        <v>37.526968536941247</v>
      </c>
      <c r="D32" s="8">
        <f>B32/C32</f>
        <v>0.61354563671335616</v>
      </c>
      <c r="E32" s="8">
        <v>1.263777706244694</v>
      </c>
      <c r="F32" s="10"/>
      <c r="G32" s="10"/>
      <c r="AM32" s="4">
        <v>6</v>
      </c>
      <c r="AN32" s="11">
        <f t="shared" si="0"/>
        <v>0.57065086398760823</v>
      </c>
      <c r="AP32" s="4">
        <v>6</v>
      </c>
      <c r="AQ32" s="11">
        <f t="shared" si="1"/>
        <v>0.2931025369299633</v>
      </c>
    </row>
    <row r="33" spans="1:43" x14ac:dyDescent="0.2">
      <c r="A33" s="3"/>
      <c r="B33" s="3"/>
      <c r="C33" s="3"/>
      <c r="D33" s="3"/>
      <c r="E33" s="3"/>
      <c r="F33" s="3"/>
      <c r="G33" s="3"/>
      <c r="AM33" s="4">
        <v>5</v>
      </c>
      <c r="AN33" s="11">
        <f t="shared" si="0"/>
        <v>0.76659311867865487</v>
      </c>
      <c r="AP33" s="4">
        <v>5</v>
      </c>
      <c r="AQ33" s="11">
        <f t="shared" si="1"/>
        <v>0.41656331409515612</v>
      </c>
    </row>
    <row r="34" spans="1:43" x14ac:dyDescent="0.2">
      <c r="A34" s="3" t="s">
        <v>5</v>
      </c>
      <c r="B34" s="3"/>
      <c r="C34" s="3"/>
      <c r="D34" s="3"/>
      <c r="E34" s="3"/>
      <c r="F34" s="3"/>
      <c r="G34" s="3"/>
      <c r="AM34" s="4">
        <v>2.5</v>
      </c>
      <c r="AN34" s="11">
        <f t="shared" si="0"/>
        <v>2.3546831686992746</v>
      </c>
      <c r="AP34" s="4">
        <v>2.5</v>
      </c>
      <c r="AQ34" s="11">
        <f t="shared" si="1"/>
        <v>1.5851371757922628</v>
      </c>
    </row>
    <row r="35" spans="1:43" x14ac:dyDescent="0.2">
      <c r="A35" s="5" t="s">
        <v>86</v>
      </c>
      <c r="B35" s="5" t="s">
        <v>87</v>
      </c>
      <c r="C35" s="5" t="s">
        <v>84</v>
      </c>
      <c r="D35" s="5" t="s">
        <v>100</v>
      </c>
      <c r="E35" s="5" t="s">
        <v>101</v>
      </c>
      <c r="F35" s="3"/>
      <c r="G35" s="3"/>
      <c r="AM35" s="4">
        <v>2.4</v>
      </c>
      <c r="AN35" s="11">
        <f t="shared" si="0"/>
        <v>2.515563897058573</v>
      </c>
      <c r="AP35" s="4">
        <v>2.4</v>
      </c>
      <c r="AQ35" s="11">
        <f t="shared" si="1"/>
        <v>1.714935988206798</v>
      </c>
    </row>
    <row r="36" spans="1:43" x14ac:dyDescent="0.2">
      <c r="A36" s="7">
        <v>3.0010784429317598</v>
      </c>
      <c r="B36" s="9">
        <v>25.842975680408699</v>
      </c>
      <c r="C36" s="9">
        <v>22.705931436124679</v>
      </c>
      <c r="D36" s="8">
        <f>B36/C36</f>
        <v>1.138159681011502</v>
      </c>
      <c r="E36" s="8">
        <v>1.7836824569033087</v>
      </c>
      <c r="F36" s="10"/>
      <c r="G36" s="10"/>
      <c r="AM36" s="4">
        <v>2.2999999999999998</v>
      </c>
      <c r="AN36" s="11">
        <f t="shared" si="0"/>
        <v>2.6950075550249579</v>
      </c>
      <c r="AP36" s="4">
        <v>2.2999999999999998</v>
      </c>
      <c r="AQ36" s="11">
        <f t="shared" si="1"/>
        <v>1.86158949847233</v>
      </c>
    </row>
    <row r="37" spans="1:43" x14ac:dyDescent="0.2">
      <c r="A37" s="7">
        <v>5.0193243560440903</v>
      </c>
      <c r="B37" s="9">
        <v>21.962203658052399</v>
      </c>
      <c r="C37" s="9">
        <v>33.50048665142927</v>
      </c>
      <c r="D37" s="8">
        <f>B37/C37</f>
        <v>0.65557864536619803</v>
      </c>
      <c r="E37" s="8">
        <v>1.3530991156737038</v>
      </c>
      <c r="F37" s="10"/>
      <c r="G37" s="10"/>
      <c r="AM37" s="4">
        <v>2.2000000000000002</v>
      </c>
      <c r="AN37" s="11">
        <f t="shared" si="0"/>
        <v>2.8961098670119552</v>
      </c>
      <c r="AP37" s="4">
        <v>2.2000000000000002</v>
      </c>
      <c r="AQ37" s="11">
        <f t="shared" si="1"/>
        <v>2.0281695567452989</v>
      </c>
    </row>
    <row r="38" spans="1:43" x14ac:dyDescent="0.2">
      <c r="A38" s="7">
        <v>7.0300633544659004</v>
      </c>
      <c r="B38" s="9">
        <v>26.038068927322399</v>
      </c>
      <c r="C38" s="9">
        <v>43.580380126795397</v>
      </c>
      <c r="D38" s="8">
        <f>B38/C38</f>
        <v>0.59747227655118351</v>
      </c>
      <c r="E38" s="8">
        <v>1.1539799210780148</v>
      </c>
      <c r="F38" s="10"/>
      <c r="G38" s="10"/>
      <c r="AM38" s="4">
        <v>2.1</v>
      </c>
      <c r="AN38" s="11">
        <f t="shared" si="0"/>
        <v>3.1226572330848508</v>
      </c>
      <c r="AP38" s="4">
        <v>2.1</v>
      </c>
      <c r="AQ38" s="11">
        <f t="shared" si="1"/>
        <v>2.2184844448283947</v>
      </c>
    </row>
    <row r="39" spans="1:43" x14ac:dyDescent="0.2">
      <c r="A39" s="3"/>
      <c r="B39" s="3"/>
      <c r="C39" s="3"/>
      <c r="D39" s="3"/>
      <c r="E39" s="3"/>
      <c r="F39" s="3"/>
      <c r="G39" s="3"/>
      <c r="AM39" s="4">
        <v>1.5</v>
      </c>
      <c r="AN39" s="11">
        <f t="shared" si="0"/>
        <v>5.3840068665867555</v>
      </c>
      <c r="AP39" s="4">
        <v>1.5</v>
      </c>
      <c r="AQ39" s="11">
        <f t="shared" si="1"/>
        <v>4.2441550433438753</v>
      </c>
    </row>
    <row r="40" spans="1:43" x14ac:dyDescent="0.2">
      <c r="A40" s="3" t="s">
        <v>12</v>
      </c>
      <c r="B40" s="3"/>
      <c r="C40" s="3"/>
      <c r="D40" s="3"/>
      <c r="E40" s="3"/>
      <c r="F40" s="3"/>
      <c r="G40" s="3"/>
      <c r="AM40" s="4">
        <v>1.4</v>
      </c>
      <c r="AN40" s="11">
        <f t="shared" si="0"/>
        <v>6.0202713114237554</v>
      </c>
      <c r="AP40" s="4">
        <v>1.4</v>
      </c>
      <c r="AQ40" s="11">
        <f t="shared" si="1"/>
        <v>4.8479745960916647</v>
      </c>
    </row>
    <row r="41" spans="1:43" x14ac:dyDescent="0.2">
      <c r="A41" s="5" t="s">
        <v>86</v>
      </c>
      <c r="B41" s="5" t="s">
        <v>87</v>
      </c>
      <c r="C41" s="5" t="s">
        <v>84</v>
      </c>
      <c r="D41" s="5" t="s">
        <v>100</v>
      </c>
      <c r="E41" s="5" t="s">
        <v>101</v>
      </c>
      <c r="F41" s="3"/>
      <c r="G41" s="3"/>
      <c r="AM41" s="4">
        <v>1.3</v>
      </c>
      <c r="AN41" s="11">
        <f t="shared" si="0"/>
        <v>6.7877066710153464</v>
      </c>
      <c r="AP41" s="4">
        <v>1.3</v>
      </c>
      <c r="AQ41" s="11">
        <f t="shared" si="1"/>
        <v>5.5925825716541375</v>
      </c>
    </row>
    <row r="42" spans="1:43" x14ac:dyDescent="0.2">
      <c r="A42" s="7">
        <v>2.9965461702295602</v>
      </c>
      <c r="B42" s="9">
        <v>29.0905708175722</v>
      </c>
      <c r="C42" s="9">
        <v>22.681003936262577</v>
      </c>
      <c r="D42" s="8">
        <f>B42/C42</f>
        <v>1.2825962598181977</v>
      </c>
      <c r="E42" s="8">
        <v>1.7856094041130339</v>
      </c>
      <c r="F42" s="10"/>
      <c r="G42" s="10"/>
      <c r="AM42" s="4">
        <v>1.2</v>
      </c>
      <c r="AN42" s="11">
        <f t="shared" si="0"/>
        <v>7.7268577343887754</v>
      </c>
      <c r="AP42" s="4">
        <v>1.2</v>
      </c>
      <c r="AQ42" s="11">
        <f t="shared" si="1"/>
        <v>6.5257997932810472</v>
      </c>
    </row>
    <row r="43" spans="1:43" x14ac:dyDescent="0.2">
      <c r="A43" s="7">
        <v>4.0059990416244302</v>
      </c>
      <c r="B43" s="9">
        <v>31.209727403808198</v>
      </c>
      <c r="C43" s="9">
        <v>28.231195016447035</v>
      </c>
      <c r="D43" s="8">
        <f>B43/C43</f>
        <v>1.1055050055665698</v>
      </c>
      <c r="E43" s="8">
        <v>1.5196996614269642</v>
      </c>
      <c r="F43" s="10"/>
      <c r="G43" s="10"/>
      <c r="AM43" s="4">
        <v>1.1000000000000001</v>
      </c>
      <c r="AN43" s="11">
        <f>10.38*AM43^(-1.619)</f>
        <v>8.8957505518850759</v>
      </c>
      <c r="AP43" s="4">
        <v>1.1000000000000001</v>
      </c>
      <c r="AQ43" s="11">
        <f t="shared" si="1"/>
        <v>7.7177390673262654</v>
      </c>
    </row>
    <row r="44" spans="1:43" x14ac:dyDescent="0.2">
      <c r="A44" s="7">
        <v>5.0076637594498896</v>
      </c>
      <c r="B44" s="9">
        <v>26.0216489035469</v>
      </c>
      <c r="C44" s="9">
        <v>33.436786045359469</v>
      </c>
      <c r="D44" s="8">
        <f>B44/C44</f>
        <v>0.77823415409144325</v>
      </c>
      <c r="E44" s="8">
        <v>1.3550229878344238</v>
      </c>
      <c r="F44" s="10"/>
      <c r="G44" s="10"/>
      <c r="AM44" s="4">
        <v>1.0229999999999999</v>
      </c>
      <c r="AN44" s="13">
        <f>10.38*AM44^(-1.619)</f>
        <v>10.004806708253096</v>
      </c>
      <c r="AP44" s="13">
        <v>1</v>
      </c>
      <c r="AQ44" s="11">
        <f t="shared" si="1"/>
        <v>9.2745999999999995</v>
      </c>
    </row>
    <row r="45" spans="1:43" x14ac:dyDescent="0.2">
      <c r="A45" s="7">
        <v>6.0114053182271903</v>
      </c>
      <c r="B45" s="9">
        <v>22.782166426351601</v>
      </c>
      <c r="C45" s="9">
        <v>38.259307654781381</v>
      </c>
      <c r="D45" s="8">
        <f>B45/C45</f>
        <v>0.59546729470167103</v>
      </c>
      <c r="E45" s="8">
        <v>1.2474639291420597</v>
      </c>
      <c r="F45" s="10"/>
      <c r="G45" s="10"/>
      <c r="AP45" s="4">
        <v>1</v>
      </c>
      <c r="AQ45" s="4">
        <v>10</v>
      </c>
    </row>
    <row r="46" spans="1:43" x14ac:dyDescent="0.2">
      <c r="A46" s="7">
        <v>9.0529172584401394</v>
      </c>
      <c r="B46" s="9">
        <v>41.480744331143597</v>
      </c>
      <c r="C46" s="9">
        <v>56.370420809080969</v>
      </c>
      <c r="D46" s="8">
        <f>B46/C46</f>
        <v>0.73586011485763603</v>
      </c>
      <c r="E46" s="8">
        <v>1.0169121918135688</v>
      </c>
      <c r="F46" s="10"/>
      <c r="G46" s="10"/>
    </row>
    <row r="47" spans="1:43" x14ac:dyDescent="0.2">
      <c r="A47" s="3"/>
      <c r="B47" s="3"/>
      <c r="C47" s="3"/>
      <c r="D47" s="3"/>
      <c r="E47" s="3"/>
      <c r="F47" s="3"/>
      <c r="G47" s="3"/>
    </row>
    <row r="48" spans="1:43" x14ac:dyDescent="0.2">
      <c r="A48" s="3"/>
      <c r="B48" s="3"/>
      <c r="C48" s="3"/>
      <c r="D48" s="3"/>
      <c r="E48" s="3"/>
      <c r="F48" s="3"/>
      <c r="G48" s="3"/>
    </row>
    <row r="49" spans="1:11" x14ac:dyDescent="0.2">
      <c r="A49" s="5" t="s">
        <v>86</v>
      </c>
      <c r="B49" s="14" t="s">
        <v>84</v>
      </c>
      <c r="C49" s="14" t="s">
        <v>88</v>
      </c>
      <c r="D49" s="5" t="s">
        <v>101</v>
      </c>
      <c r="F49" s="3"/>
      <c r="G49" s="6"/>
      <c r="H49" s="6"/>
      <c r="I49" s="6"/>
      <c r="J49" s="6"/>
      <c r="K49" s="6"/>
    </row>
    <row r="50" spans="1:11" x14ac:dyDescent="0.2">
      <c r="A50" s="14">
        <v>1</v>
      </c>
      <c r="B50" s="32">
        <v>11</v>
      </c>
      <c r="C50" s="32">
        <v>35.5</v>
      </c>
      <c r="D50" s="15">
        <f t="shared" ref="D50:D59" si="2">C50/B50</f>
        <v>3.2272727272727271</v>
      </c>
      <c r="F50" s="3"/>
      <c r="G50" s="6"/>
      <c r="H50" s="6"/>
      <c r="I50" s="6"/>
      <c r="J50" s="6"/>
      <c r="K50" s="17"/>
    </row>
    <row r="51" spans="1:11" x14ac:dyDescent="0.2">
      <c r="A51" s="14">
        <v>2</v>
      </c>
      <c r="B51" s="32">
        <v>17.2</v>
      </c>
      <c r="C51" s="32">
        <f>C50+(A51-A50)*2.5*1</f>
        <v>38</v>
      </c>
      <c r="D51" s="15">
        <f t="shared" si="2"/>
        <v>2.2093023255813953</v>
      </c>
      <c r="F51" s="3"/>
      <c r="G51" s="6"/>
      <c r="H51" s="6"/>
      <c r="I51" s="6"/>
      <c r="J51" s="6"/>
      <c r="K51" s="17"/>
    </row>
    <row r="52" spans="1:11" x14ac:dyDescent="0.2">
      <c r="A52" s="14">
        <v>3</v>
      </c>
      <c r="B52" s="32">
        <v>22.7</v>
      </c>
      <c r="C52" s="32">
        <f t="shared" ref="C52" si="3">C51+(A52-A51)*2.5*1</f>
        <v>40.5</v>
      </c>
      <c r="D52" s="15">
        <f t="shared" si="2"/>
        <v>1.7841409691629957</v>
      </c>
      <c r="F52" s="3"/>
      <c r="G52" s="6"/>
      <c r="H52" s="6"/>
      <c r="I52" s="6"/>
      <c r="J52" s="6"/>
      <c r="K52" s="17"/>
    </row>
    <row r="53" spans="1:11" x14ac:dyDescent="0.2">
      <c r="A53" s="14">
        <v>4</v>
      </c>
      <c r="B53" s="32">
        <v>28.2</v>
      </c>
      <c r="C53" s="32">
        <f>C52+(A53-A52)*2.4*1</f>
        <v>42.9</v>
      </c>
      <c r="D53" s="15">
        <f t="shared" si="2"/>
        <v>1.5212765957446808</v>
      </c>
      <c r="F53" s="3"/>
      <c r="G53" s="6"/>
      <c r="H53" s="6"/>
      <c r="I53" s="6"/>
      <c r="J53" s="6"/>
      <c r="K53" s="17"/>
    </row>
    <row r="54" spans="1:11" x14ac:dyDescent="0.2">
      <c r="A54" s="14">
        <v>5</v>
      </c>
      <c r="B54" s="32">
        <v>33.4</v>
      </c>
      <c r="C54" s="32">
        <f>C53+(A54-A53)*2.4*1</f>
        <v>45.3</v>
      </c>
      <c r="D54" s="15">
        <f t="shared" si="2"/>
        <v>1.3562874251497006</v>
      </c>
      <c r="F54" s="3"/>
      <c r="G54" s="6"/>
      <c r="H54" s="6"/>
      <c r="I54" s="6"/>
      <c r="J54" s="6"/>
      <c r="K54" s="17"/>
    </row>
    <row r="55" spans="1:11" x14ac:dyDescent="0.2">
      <c r="A55" s="14">
        <v>6</v>
      </c>
      <c r="B55" s="32">
        <v>38.199999999999996</v>
      </c>
      <c r="C55" s="32">
        <f>C54+(A55-A54)*2.4*1</f>
        <v>47.699999999999996</v>
      </c>
      <c r="D55" s="15">
        <f t="shared" si="2"/>
        <v>1.2486910994764397</v>
      </c>
      <c r="F55" s="3"/>
      <c r="G55" s="6"/>
      <c r="H55" s="6"/>
      <c r="I55" s="6"/>
      <c r="J55" s="6"/>
      <c r="K55" s="17"/>
    </row>
    <row r="56" spans="1:11" x14ac:dyDescent="0.2">
      <c r="A56" s="14">
        <v>7</v>
      </c>
      <c r="B56" s="32">
        <v>43.4</v>
      </c>
      <c r="C56" s="32">
        <f t="shared" ref="C56:C57" si="4">C55+(A56-A55)*2.5*1</f>
        <v>50.199999999999996</v>
      </c>
      <c r="D56" s="15">
        <f t="shared" si="2"/>
        <v>1.1566820276497696</v>
      </c>
      <c r="F56" s="3"/>
      <c r="G56" s="6"/>
      <c r="H56" s="6"/>
      <c r="I56" s="6"/>
      <c r="J56" s="6"/>
      <c r="K56" s="17"/>
    </row>
    <row r="57" spans="1:11" x14ac:dyDescent="0.2">
      <c r="A57" s="14">
        <v>8</v>
      </c>
      <c r="B57" s="32">
        <v>49.4</v>
      </c>
      <c r="C57" s="32">
        <f t="shared" si="4"/>
        <v>52.699999999999996</v>
      </c>
      <c r="D57" s="15">
        <f t="shared" si="2"/>
        <v>1.0668016194331984</v>
      </c>
      <c r="F57" s="3"/>
      <c r="G57" s="6"/>
      <c r="H57" s="6"/>
      <c r="I57" s="6"/>
      <c r="J57" s="6"/>
      <c r="K57" s="17"/>
    </row>
    <row r="58" spans="1:11" x14ac:dyDescent="0.2">
      <c r="A58" s="14">
        <v>9</v>
      </c>
      <c r="B58" s="32">
        <v>56</v>
      </c>
      <c r="C58" s="32">
        <v>57</v>
      </c>
      <c r="D58" s="15">
        <f t="shared" si="2"/>
        <v>1.0178571428571428</v>
      </c>
      <c r="F58" s="3"/>
      <c r="G58" s="6"/>
      <c r="H58" s="6"/>
      <c r="I58" s="6"/>
      <c r="J58" s="6"/>
      <c r="K58" s="17"/>
    </row>
    <row r="59" spans="1:11" x14ac:dyDescent="0.2">
      <c r="A59" s="14">
        <v>10</v>
      </c>
      <c r="B59" s="32">
        <v>63</v>
      </c>
      <c r="C59" s="32">
        <v>63</v>
      </c>
      <c r="D59" s="15">
        <f t="shared" si="2"/>
        <v>1</v>
      </c>
      <c r="F59" s="3"/>
      <c r="G59" s="6"/>
      <c r="H59" s="6"/>
      <c r="I59" s="6"/>
      <c r="J59" s="6"/>
      <c r="K59" s="17"/>
    </row>
    <row r="60" spans="1:11" x14ac:dyDescent="0.2">
      <c r="E60" s="21"/>
      <c r="F60" s="3"/>
      <c r="G60" s="3"/>
    </row>
    <row r="61" spans="1:11" x14ac:dyDescent="0.2">
      <c r="E61" s="10"/>
      <c r="F61" s="3"/>
      <c r="G61" s="3"/>
    </row>
    <row r="62" spans="1:11" x14ac:dyDescent="0.2">
      <c r="A62" s="5" t="s">
        <v>2</v>
      </c>
      <c r="B62" s="5" t="s">
        <v>102</v>
      </c>
      <c r="C62" s="5" t="s">
        <v>103</v>
      </c>
      <c r="D62" s="5" t="s">
        <v>104</v>
      </c>
      <c r="E62" s="10"/>
      <c r="F62" s="3"/>
      <c r="G62" s="3"/>
    </row>
    <row r="63" spans="1:11" x14ac:dyDescent="0.2">
      <c r="A63" s="7">
        <v>1.1885812351708001</v>
      </c>
      <c r="B63" s="8">
        <v>0.69933580582494403</v>
      </c>
      <c r="C63" s="9">
        <v>82.569204366847856</v>
      </c>
      <c r="D63" s="9">
        <v>91.5</v>
      </c>
      <c r="E63" s="10"/>
      <c r="F63" s="3"/>
      <c r="G63" s="3"/>
    </row>
    <row r="64" spans="1:11" x14ac:dyDescent="0.2">
      <c r="A64" s="7">
        <v>1.9255296276673299</v>
      </c>
      <c r="B64" s="8">
        <v>0.72601491173512001</v>
      </c>
      <c r="C64" s="9">
        <v>80.585112540895651</v>
      </c>
      <c r="D64" s="9">
        <v>96.8</v>
      </c>
      <c r="E64" s="10"/>
      <c r="F64" s="3"/>
      <c r="G64" s="3"/>
    </row>
    <row r="65" spans="1:7" x14ac:dyDescent="0.2">
      <c r="A65" s="7">
        <v>2.9316878210591799</v>
      </c>
      <c r="B65" s="8">
        <v>0.74212219637111898</v>
      </c>
      <c r="C65" s="9">
        <v>77.876225097148364</v>
      </c>
      <c r="D65" s="9">
        <v>92.3073346879208</v>
      </c>
      <c r="E65" s="10"/>
      <c r="F65" s="3"/>
      <c r="G65" s="3"/>
    </row>
    <row r="66" spans="1:7" x14ac:dyDescent="0.2">
      <c r="A66" s="7">
        <v>3.9907511920941698</v>
      </c>
      <c r="B66" s="8">
        <v>0.71930079165802796</v>
      </c>
      <c r="C66" s="9">
        <v>75.024900636669543</v>
      </c>
      <c r="D66" s="9">
        <v>87.077171144852699</v>
      </c>
      <c r="E66" s="10"/>
      <c r="F66" s="3"/>
      <c r="G66" s="3"/>
    </row>
    <row r="67" spans="1:7" x14ac:dyDescent="0.2">
      <c r="A67" s="7">
        <v>4.9813219383719902</v>
      </c>
      <c r="B67" s="8">
        <v>0.65398938825028896</v>
      </c>
      <c r="C67" s="9">
        <v>72.357979396690808</v>
      </c>
      <c r="D67" s="9">
        <v>86.378339748733197</v>
      </c>
      <c r="E67" s="10"/>
      <c r="F67" s="3"/>
      <c r="G67" s="3"/>
    </row>
    <row r="68" spans="1:7" x14ac:dyDescent="0.2">
      <c r="A68" s="7">
        <v>5.9701650119401304</v>
      </c>
      <c r="B68" s="8">
        <v>0.66832369675888503</v>
      </c>
      <c r="C68" s="9">
        <v>81.133622046639388</v>
      </c>
      <c r="D68" s="9">
        <v>82.375591297938598</v>
      </c>
      <c r="E68" s="3"/>
      <c r="F68" s="3"/>
      <c r="G68" s="3"/>
    </row>
    <row r="69" spans="1:7" x14ac:dyDescent="0.2">
      <c r="A69" s="7">
        <v>6.9844240707040397</v>
      </c>
      <c r="B69" s="8">
        <v>0.71098108774273705</v>
      </c>
      <c r="C69" s="9">
        <v>78.455121672525109</v>
      </c>
      <c r="D69" s="9">
        <v>99.3904984014532</v>
      </c>
    </row>
    <row r="70" spans="1:7" x14ac:dyDescent="0.2">
      <c r="A70" s="7">
        <v>8.00751345665077</v>
      </c>
      <c r="B70" s="8">
        <v>0.74656039559865695</v>
      </c>
      <c r="C70" s="9">
        <v>74.157687505734714</v>
      </c>
      <c r="D70" s="9">
        <v>86.359064732676003</v>
      </c>
    </row>
    <row r="71" spans="1:7" x14ac:dyDescent="0.2">
      <c r="A71" s="7">
        <v>9.0132109373200304</v>
      </c>
      <c r="B71" s="8">
        <v>0.78390653674567801</v>
      </c>
      <c r="C71" s="9">
        <v>69.860253338944304</v>
      </c>
      <c r="D71" s="9">
        <v>80.082513322115915</v>
      </c>
    </row>
  </sheetData>
  <pageMargins left="0.7" right="0.7" top="0.75" bottom="0.75" header="0.3" footer="0.3"/>
  <pageSetup paperSize="9" orientation="landscape" r:id="rId1"/>
  <headerFooter>
    <oddHeader>&amp;C&amp;"Calibri"&amp;8&amp;K000000 General&amp;1#_x000D_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4914-DF19-43EA-8E97-E2BB4C0EE0C5}">
  <dimension ref="A1:H13"/>
  <sheetViews>
    <sheetView tabSelected="1" zoomScale="90" zoomScaleNormal="90" workbookViewId="0">
      <selection activeCell="I6" sqref="I6"/>
    </sheetView>
  </sheetViews>
  <sheetFormatPr defaultRowHeight="15" x14ac:dyDescent="0.2"/>
  <cols>
    <col min="1" max="1" width="7.44140625" bestFit="1" customWidth="1"/>
    <col min="2" max="2" width="19.44140625" bestFit="1" customWidth="1"/>
    <col min="3" max="3" width="20.44140625" bestFit="1" customWidth="1"/>
    <col min="4" max="4" width="21.5546875" bestFit="1" customWidth="1"/>
    <col min="5" max="5" width="19.88671875" bestFit="1" customWidth="1"/>
    <col min="6" max="6" width="11.109375" bestFit="1" customWidth="1"/>
  </cols>
  <sheetData>
    <row r="1" spans="1:8" x14ac:dyDescent="0.2">
      <c r="A1" s="2" t="s">
        <v>0</v>
      </c>
      <c r="B1" s="2" t="s">
        <v>50</v>
      </c>
      <c r="C1" s="2"/>
      <c r="D1" s="2"/>
    </row>
    <row r="2" spans="1:8" x14ac:dyDescent="0.2">
      <c r="A2" s="2" t="s">
        <v>1</v>
      </c>
      <c r="B2" s="2" t="s">
        <v>51</v>
      </c>
    </row>
    <row r="3" spans="1:8" x14ac:dyDescent="0.2">
      <c r="B3" s="2"/>
    </row>
    <row r="4" spans="1:8" x14ac:dyDescent="0.2">
      <c r="A4" s="2"/>
      <c r="B4" s="2"/>
      <c r="H4" t="s">
        <v>107</v>
      </c>
    </row>
    <row r="8" spans="1:8" x14ac:dyDescent="0.2">
      <c r="A8" s="18"/>
      <c r="B8" s="18" t="s">
        <v>46</v>
      </c>
      <c r="C8" s="18" t="s">
        <v>47</v>
      </c>
      <c r="D8" s="18" t="s">
        <v>48</v>
      </c>
      <c r="E8" s="18" t="s">
        <v>49</v>
      </c>
    </row>
    <row r="9" spans="1:8" x14ac:dyDescent="0.2">
      <c r="A9" s="18" t="s">
        <v>91</v>
      </c>
      <c r="B9" s="19">
        <v>0.51500000000000001</v>
      </c>
      <c r="C9" s="18">
        <v>0.51</v>
      </c>
      <c r="D9" s="18">
        <v>0.52</v>
      </c>
      <c r="E9" s="19">
        <v>0.52500000000000002</v>
      </c>
    </row>
    <row r="10" spans="1:8" x14ac:dyDescent="0.2">
      <c r="A10" s="18" t="s">
        <v>42</v>
      </c>
      <c r="B10" s="18">
        <v>67</v>
      </c>
      <c r="C10" s="18">
        <v>70</v>
      </c>
      <c r="D10" s="18">
        <v>75</v>
      </c>
      <c r="E10" s="20">
        <f>[1]Index_prop_and_COMPILE!$F$8</f>
        <v>78.560572538417105</v>
      </c>
    </row>
    <row r="11" spans="1:8" x14ac:dyDescent="0.2">
      <c r="A11" s="18" t="s">
        <v>90</v>
      </c>
      <c r="B11" s="18">
        <v>68</v>
      </c>
      <c r="C11" s="18">
        <v>78</v>
      </c>
      <c r="D11" s="18">
        <v>74</v>
      </c>
      <c r="E11" s="18"/>
    </row>
    <row r="12" spans="1:8" x14ac:dyDescent="0.2">
      <c r="A12" s="18" t="s">
        <v>44</v>
      </c>
      <c r="B12" s="18">
        <v>31</v>
      </c>
      <c r="C12" s="18">
        <v>36</v>
      </c>
      <c r="D12" s="18">
        <v>30</v>
      </c>
      <c r="E12" s="18">
        <v>34</v>
      </c>
    </row>
    <row r="13" spans="1:8" x14ac:dyDescent="0.2">
      <c r="A13" s="18" t="s">
        <v>43</v>
      </c>
      <c r="B13" s="18">
        <f>B10-B12</f>
        <v>36</v>
      </c>
      <c r="C13" s="18">
        <f>C10-C12</f>
        <v>34</v>
      </c>
      <c r="D13" s="18">
        <f>D10-D12</f>
        <v>45</v>
      </c>
      <c r="E13" s="20">
        <f>E10-E12</f>
        <v>44.560572538417105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F40F-39D3-4A6F-B408-319144C8B280}">
  <dimension ref="A1:AQ102"/>
  <sheetViews>
    <sheetView zoomScale="80" zoomScaleNormal="80" workbookViewId="0">
      <selection activeCell="A10" sqref="A10"/>
    </sheetView>
  </sheetViews>
  <sheetFormatPr defaultRowHeight="14.25" x14ac:dyDescent="0.2"/>
  <cols>
    <col min="1" max="1" width="9.77734375" style="4" customWidth="1"/>
    <col min="2" max="2" width="14.6640625" style="4" bestFit="1" customWidth="1"/>
    <col min="3" max="3" width="18.88671875" style="4" bestFit="1" customWidth="1"/>
    <col min="4" max="4" width="12.44140625" style="4" customWidth="1"/>
    <col min="5" max="5" width="11.77734375" style="4" customWidth="1"/>
    <col min="6" max="32" width="8.88671875" style="4"/>
    <col min="33" max="33" width="10.21875" style="4" customWidth="1"/>
    <col min="34" max="16384" width="8.88671875" style="4"/>
  </cols>
  <sheetData>
    <row r="1" spans="1:8" x14ac:dyDescent="0.2">
      <c r="A1" s="2" t="s">
        <v>0</v>
      </c>
      <c r="B1" s="2" t="s">
        <v>52</v>
      </c>
      <c r="C1" s="3"/>
      <c r="D1" s="3"/>
      <c r="E1" s="3"/>
    </row>
    <row r="2" spans="1:8" x14ac:dyDescent="0.2">
      <c r="A2" s="2" t="s">
        <v>14</v>
      </c>
      <c r="B2" s="2" t="s">
        <v>53</v>
      </c>
      <c r="C2" s="3"/>
      <c r="D2" s="3"/>
      <c r="E2" s="3"/>
    </row>
    <row r="3" spans="1:8" x14ac:dyDescent="0.2">
      <c r="A3" s="2" t="s">
        <v>1</v>
      </c>
      <c r="B3" s="2" t="s">
        <v>16</v>
      </c>
      <c r="C3" s="3"/>
      <c r="D3" s="3"/>
      <c r="E3" s="3"/>
    </row>
    <row r="4" spans="1:8" x14ac:dyDescent="0.2">
      <c r="A4" s="2"/>
      <c r="B4" s="2"/>
      <c r="C4" s="3"/>
      <c r="D4" s="3"/>
      <c r="E4" s="3"/>
    </row>
    <row r="5" spans="1:8" x14ac:dyDescent="0.2">
      <c r="A5" s="2"/>
      <c r="B5" s="2"/>
      <c r="C5" s="3"/>
      <c r="D5" s="3"/>
      <c r="E5" s="3"/>
    </row>
    <row r="6" spans="1:8" x14ac:dyDescent="0.2">
      <c r="A6" s="2"/>
      <c r="B6" s="2"/>
      <c r="C6" s="3"/>
      <c r="D6" s="3"/>
      <c r="E6" s="3"/>
    </row>
    <row r="7" spans="1:8" x14ac:dyDescent="0.2">
      <c r="A7" s="2"/>
      <c r="B7" s="3"/>
      <c r="C7" s="3"/>
      <c r="D7" s="3"/>
      <c r="E7" s="3"/>
    </row>
    <row r="8" spans="1:8" x14ac:dyDescent="0.2">
      <c r="A8" s="3"/>
      <c r="B8" s="3"/>
      <c r="C8" s="3"/>
      <c r="D8" s="3"/>
      <c r="E8" s="3"/>
    </row>
    <row r="9" spans="1:8" x14ac:dyDescent="0.2">
      <c r="A9" s="5" t="s">
        <v>86</v>
      </c>
      <c r="B9" s="5" t="s">
        <v>105</v>
      </c>
      <c r="C9" s="5" t="s">
        <v>106</v>
      </c>
      <c r="D9" s="5" t="s">
        <v>42</v>
      </c>
      <c r="E9" s="5" t="s">
        <v>43</v>
      </c>
      <c r="F9" s="6"/>
      <c r="G9" s="6"/>
      <c r="H9" s="6"/>
    </row>
    <row r="10" spans="1:8" x14ac:dyDescent="0.2">
      <c r="A10" s="7">
        <v>0.8</v>
      </c>
      <c r="B10" s="8">
        <v>1.8</v>
      </c>
      <c r="C10" s="7">
        <v>12</v>
      </c>
      <c r="D10" s="5"/>
      <c r="E10" s="5"/>
      <c r="F10" s="6"/>
      <c r="G10" s="6"/>
      <c r="H10" s="6"/>
    </row>
    <row r="11" spans="1:8" x14ac:dyDescent="0.2">
      <c r="A11" s="7">
        <v>0.9</v>
      </c>
      <c r="B11" s="8">
        <v>1.7</v>
      </c>
      <c r="C11" s="7">
        <v>10</v>
      </c>
      <c r="D11" s="5"/>
      <c r="E11" s="5"/>
      <c r="F11" s="6"/>
      <c r="G11" s="6"/>
      <c r="H11" s="6"/>
    </row>
    <row r="12" spans="1:8" x14ac:dyDescent="0.2">
      <c r="A12" s="7">
        <v>1</v>
      </c>
      <c r="B12" s="8">
        <v>1.6</v>
      </c>
      <c r="C12" s="7">
        <v>9.5</v>
      </c>
      <c r="D12" s="9">
        <v>82.569204366847856</v>
      </c>
      <c r="E12" s="9">
        <v>51.170382512181561</v>
      </c>
      <c r="F12" s="6"/>
      <c r="G12" s="6"/>
      <c r="H12" s="6"/>
    </row>
    <row r="13" spans="1:8" x14ac:dyDescent="0.2">
      <c r="A13" s="7">
        <v>1.1000000000000001</v>
      </c>
      <c r="B13" s="8">
        <v>1.45</v>
      </c>
      <c r="C13" s="7">
        <v>8.5</v>
      </c>
      <c r="D13" s="9">
        <v>82.807692307692321</v>
      </c>
      <c r="E13" s="9">
        <v>50.67375745324869</v>
      </c>
      <c r="F13" s="6"/>
      <c r="G13" s="6"/>
      <c r="H13" s="6"/>
    </row>
    <row r="14" spans="1:8" x14ac:dyDescent="0.2">
      <c r="A14" s="7">
        <v>1.2</v>
      </c>
      <c r="B14" s="8">
        <v>1.35</v>
      </c>
      <c r="C14" s="7">
        <v>6</v>
      </c>
      <c r="D14" s="9">
        <v>82.538461538461561</v>
      </c>
      <c r="E14" s="9">
        <v>50.177132394315819</v>
      </c>
      <c r="F14" s="6"/>
      <c r="G14" s="6"/>
      <c r="H14" s="6"/>
    </row>
    <row r="15" spans="1:8" x14ac:dyDescent="0.2">
      <c r="A15" s="7">
        <v>1.3</v>
      </c>
      <c r="B15" s="8">
        <v>1.3</v>
      </c>
      <c r="C15" s="7">
        <v>5</v>
      </c>
      <c r="D15" s="9">
        <v>82.269230769230788</v>
      </c>
      <c r="E15" s="9">
        <v>49.680507335382948</v>
      </c>
      <c r="F15" s="6"/>
      <c r="G15" s="6"/>
      <c r="H15" s="6"/>
    </row>
    <row r="16" spans="1:8" x14ac:dyDescent="0.2">
      <c r="A16" s="7">
        <v>1.4</v>
      </c>
      <c r="B16" s="8">
        <v>1.23</v>
      </c>
      <c r="C16" s="7">
        <v>4.2</v>
      </c>
      <c r="D16" s="9">
        <v>82.000000000000014</v>
      </c>
      <c r="E16" s="9">
        <v>49.183882276450078</v>
      </c>
      <c r="F16" s="6"/>
      <c r="G16" s="6"/>
      <c r="H16" s="6"/>
    </row>
    <row r="17" spans="1:43" x14ac:dyDescent="0.2">
      <c r="A17" s="7">
        <v>1.5</v>
      </c>
      <c r="B17" s="8">
        <v>1.2</v>
      </c>
      <c r="C17" s="7">
        <v>4.3</v>
      </c>
      <c r="D17" s="9">
        <v>81.730769230769241</v>
      </c>
      <c r="E17" s="9">
        <v>48.687257217517207</v>
      </c>
      <c r="F17" s="6"/>
      <c r="G17" s="6"/>
      <c r="H17" s="6"/>
    </row>
    <row r="18" spans="1:43" x14ac:dyDescent="0.2">
      <c r="A18" s="7">
        <v>1.6</v>
      </c>
      <c r="B18" s="8">
        <v>1.1499999999999999</v>
      </c>
      <c r="C18" s="7">
        <v>4.4000000000000004</v>
      </c>
      <c r="D18" s="9">
        <v>81.461538461538467</v>
      </c>
      <c r="E18" s="9">
        <v>48.190632158584336</v>
      </c>
      <c r="F18" s="6"/>
      <c r="G18" s="6"/>
      <c r="H18" s="6"/>
    </row>
    <row r="19" spans="1:43" x14ac:dyDescent="0.2">
      <c r="A19" s="7">
        <v>1.7</v>
      </c>
      <c r="B19" s="8">
        <v>1.1000000000000001</v>
      </c>
      <c r="C19" s="7">
        <v>4</v>
      </c>
      <c r="D19" s="9">
        <v>81.192307692307708</v>
      </c>
      <c r="E19" s="9">
        <v>47.694007099651465</v>
      </c>
      <c r="F19" s="6"/>
      <c r="G19" s="6"/>
      <c r="H19" s="6"/>
    </row>
    <row r="20" spans="1:43" x14ac:dyDescent="0.2">
      <c r="A20" s="7">
        <v>1.8</v>
      </c>
      <c r="B20" s="8">
        <v>1.07</v>
      </c>
      <c r="C20" s="7">
        <v>3.7</v>
      </c>
      <c r="D20" s="9">
        <v>80.923076923076934</v>
      </c>
      <c r="E20" s="9">
        <v>47.197382040718594</v>
      </c>
      <c r="F20" s="6"/>
      <c r="G20" s="6"/>
      <c r="H20" s="6"/>
    </row>
    <row r="21" spans="1:43" x14ac:dyDescent="0.2">
      <c r="A21" s="7">
        <v>1.9</v>
      </c>
      <c r="B21" s="8">
        <v>1.05</v>
      </c>
      <c r="C21" s="7">
        <v>3.5</v>
      </c>
      <c r="D21" s="9">
        <v>80.65384615384616</v>
      </c>
      <c r="E21" s="9">
        <v>46.700756981785723</v>
      </c>
      <c r="F21" s="6"/>
      <c r="G21" s="6"/>
      <c r="H21" s="6"/>
    </row>
    <row r="22" spans="1:43" x14ac:dyDescent="0.2">
      <c r="A22" s="7">
        <v>2</v>
      </c>
      <c r="B22" s="8">
        <v>1.03</v>
      </c>
      <c r="C22" s="7">
        <v>3.3</v>
      </c>
      <c r="D22" s="9">
        <v>80.585112540895651</v>
      </c>
      <c r="E22" s="9">
        <v>46.204131922852852</v>
      </c>
      <c r="F22" s="6"/>
      <c r="G22" s="6"/>
      <c r="H22" s="6"/>
    </row>
    <row r="23" spans="1:43" x14ac:dyDescent="0.2">
      <c r="A23" s="5">
        <v>2.1</v>
      </c>
      <c r="B23" s="8">
        <v>1.02</v>
      </c>
      <c r="C23" s="7">
        <v>3.1</v>
      </c>
      <c r="D23" s="9">
        <v>80.115384615384627</v>
      </c>
      <c r="E23" s="9">
        <v>45.540552828089076</v>
      </c>
    </row>
    <row r="24" spans="1:43" x14ac:dyDescent="0.2">
      <c r="A24" s="14">
        <v>2.2000000000000002</v>
      </c>
      <c r="B24" s="8">
        <v>1.01</v>
      </c>
      <c r="C24" s="7">
        <v>3</v>
      </c>
      <c r="D24" s="9">
        <v>79.846153846153854</v>
      </c>
      <c r="E24" s="9">
        <v>44.876973733325293</v>
      </c>
    </row>
    <row r="25" spans="1:43" x14ac:dyDescent="0.2">
      <c r="A25" s="5">
        <v>2.2999999999999998</v>
      </c>
      <c r="B25" s="8">
        <v>1.03</v>
      </c>
      <c r="C25" s="7">
        <v>3.2</v>
      </c>
      <c r="D25" s="9">
        <v>79.57692307692308</v>
      </c>
      <c r="E25" s="9">
        <v>44.213394638561518</v>
      </c>
    </row>
    <row r="26" spans="1:43" x14ac:dyDescent="0.2">
      <c r="A26" s="5">
        <v>2.4</v>
      </c>
      <c r="B26" s="8">
        <v>1.06</v>
      </c>
      <c r="C26" s="7">
        <v>3.4</v>
      </c>
      <c r="D26" s="9">
        <v>79.307692307692321</v>
      </c>
      <c r="E26" s="9">
        <v>43.549815543797735</v>
      </c>
      <c r="AK26" s="4" t="s">
        <v>6</v>
      </c>
      <c r="AN26" s="4" t="s">
        <v>7</v>
      </c>
    </row>
    <row r="27" spans="1:43" x14ac:dyDescent="0.2">
      <c r="A27" s="5">
        <v>2.5</v>
      </c>
      <c r="B27" s="8">
        <v>1.03</v>
      </c>
      <c r="C27" s="7">
        <v>3.6</v>
      </c>
      <c r="D27" s="9">
        <v>79.038461538461547</v>
      </c>
      <c r="E27" s="9">
        <v>42.886236449033959</v>
      </c>
      <c r="AK27" s="4" t="s">
        <v>8</v>
      </c>
      <c r="AL27" s="4" t="s">
        <v>9</v>
      </c>
      <c r="AN27" s="4" t="s">
        <v>10</v>
      </c>
      <c r="AO27" s="4" t="s">
        <v>11</v>
      </c>
    </row>
    <row r="28" spans="1:43" x14ac:dyDescent="0.2">
      <c r="A28" s="7">
        <v>2.6</v>
      </c>
      <c r="B28" s="8">
        <v>1.02</v>
      </c>
      <c r="C28" s="7">
        <v>3.7</v>
      </c>
      <c r="D28" s="9">
        <v>78.769230769230774</v>
      </c>
      <c r="E28" s="9">
        <v>42.222657354270183</v>
      </c>
      <c r="AK28" s="4">
        <v>10</v>
      </c>
      <c r="AL28" s="11">
        <f>10.38*AK28^(-1.619)</f>
        <v>0.24957285864071962</v>
      </c>
      <c r="AN28" s="4">
        <v>10</v>
      </c>
      <c r="AO28" s="11">
        <f>9.2746*AN28^(-1.928)</f>
        <v>0.10947001767415525</v>
      </c>
      <c r="AQ28" s="12"/>
    </row>
    <row r="29" spans="1:43" x14ac:dyDescent="0.2">
      <c r="A29" s="7">
        <v>2.7</v>
      </c>
      <c r="B29" s="8">
        <v>1</v>
      </c>
      <c r="C29" s="7">
        <v>3.5</v>
      </c>
      <c r="D29" s="9">
        <v>78.500000000000014</v>
      </c>
      <c r="E29" s="9">
        <v>41.5590782595064</v>
      </c>
      <c r="AK29" s="4">
        <v>9</v>
      </c>
      <c r="AL29" s="11">
        <f t="shared" ref="AL29:AL42" si="0">10.38*AK29^(-1.619)</f>
        <v>0.29599115319199876</v>
      </c>
      <c r="AN29" s="4">
        <v>9</v>
      </c>
      <c r="AO29" s="11">
        <f t="shared" ref="AO29:AO44" si="1">9.2746*AN29^(-1.928)</f>
        <v>0.13412682059907577</v>
      </c>
    </row>
    <row r="30" spans="1:43" x14ac:dyDescent="0.2">
      <c r="A30" s="7">
        <v>2.8</v>
      </c>
      <c r="B30" s="8">
        <v>0.97</v>
      </c>
      <c r="C30" s="7">
        <v>3.2</v>
      </c>
      <c r="D30" s="9">
        <v>78.230769230769241</v>
      </c>
      <c r="E30" s="9">
        <v>40.895499164742624</v>
      </c>
      <c r="AK30" s="4">
        <v>8</v>
      </c>
      <c r="AL30" s="11">
        <f t="shared" si="0"/>
        <v>0.35817450104852833</v>
      </c>
      <c r="AN30" s="4">
        <v>8</v>
      </c>
      <c r="AO30" s="11">
        <f t="shared" si="1"/>
        <v>0.16832076382997355</v>
      </c>
    </row>
    <row r="31" spans="1:43" x14ac:dyDescent="0.2">
      <c r="A31" s="7">
        <v>2.9</v>
      </c>
      <c r="B31" s="8">
        <v>0.95</v>
      </c>
      <c r="C31" s="7">
        <v>3.1</v>
      </c>
      <c r="D31" s="9">
        <v>77.961538461538467</v>
      </c>
      <c r="E31" s="9">
        <v>40.231920069978841</v>
      </c>
      <c r="AK31" s="4">
        <v>7</v>
      </c>
      <c r="AL31" s="11">
        <f t="shared" si="0"/>
        <v>0.44461450480886039</v>
      </c>
      <c r="AN31" s="4">
        <v>7</v>
      </c>
      <c r="AO31" s="11">
        <f t="shared" si="1"/>
        <v>0.21774398512033619</v>
      </c>
    </row>
    <row r="32" spans="1:43" x14ac:dyDescent="0.2">
      <c r="A32" s="7">
        <v>3</v>
      </c>
      <c r="B32" s="8">
        <v>0.95</v>
      </c>
      <c r="C32" s="7">
        <v>3</v>
      </c>
      <c r="D32" s="9">
        <v>77.876225097148364</v>
      </c>
      <c r="E32" s="9">
        <v>39.568340975215065</v>
      </c>
      <c r="AK32" s="4">
        <v>6</v>
      </c>
      <c r="AL32" s="11">
        <f t="shared" si="0"/>
        <v>0.57065086398760823</v>
      </c>
      <c r="AN32" s="4">
        <v>6</v>
      </c>
      <c r="AO32" s="11">
        <f t="shared" si="1"/>
        <v>0.2931025369299633</v>
      </c>
    </row>
    <row r="33" spans="1:41" x14ac:dyDescent="0.2">
      <c r="A33" s="5">
        <v>3.1</v>
      </c>
      <c r="B33" s="8">
        <v>0.94</v>
      </c>
      <c r="C33" s="7">
        <v>2.9</v>
      </c>
      <c r="D33" s="9">
        <v>77.42307692307692</v>
      </c>
      <c r="E33" s="9">
        <v>40.136347635229072</v>
      </c>
      <c r="AK33" s="4">
        <v>5</v>
      </c>
      <c r="AL33" s="11">
        <f t="shared" si="0"/>
        <v>0.76659311867865487</v>
      </c>
      <c r="AN33" s="4">
        <v>5</v>
      </c>
      <c r="AO33" s="11">
        <f t="shared" si="1"/>
        <v>0.41656331409515612</v>
      </c>
    </row>
    <row r="34" spans="1:41" x14ac:dyDescent="0.2">
      <c r="A34" s="5">
        <v>3.2</v>
      </c>
      <c r="B34" s="8">
        <v>0.93</v>
      </c>
      <c r="C34" s="7">
        <v>2.8</v>
      </c>
      <c r="D34" s="9">
        <v>77.153846153846146</v>
      </c>
      <c r="E34" s="9">
        <v>40.704354295243078</v>
      </c>
      <c r="AK34" s="4">
        <v>2.5</v>
      </c>
      <c r="AL34" s="11">
        <f t="shared" si="0"/>
        <v>2.3546831686992746</v>
      </c>
      <c r="AN34" s="4">
        <v>2.5</v>
      </c>
      <c r="AO34" s="11">
        <f t="shared" si="1"/>
        <v>1.5851371757922628</v>
      </c>
    </row>
    <row r="35" spans="1:41" x14ac:dyDescent="0.2">
      <c r="A35" s="5">
        <v>3.3</v>
      </c>
      <c r="B35" s="8">
        <v>0.92</v>
      </c>
      <c r="C35" s="7">
        <v>2.7</v>
      </c>
      <c r="D35" s="9">
        <v>76.884615384615387</v>
      </c>
      <c r="E35" s="9">
        <v>41.272360955257085</v>
      </c>
      <c r="AK35" s="4">
        <v>2.4</v>
      </c>
      <c r="AL35" s="11">
        <f t="shared" si="0"/>
        <v>2.515563897058573</v>
      </c>
      <c r="AN35" s="4">
        <v>2.4</v>
      </c>
      <c r="AO35" s="11">
        <f t="shared" si="1"/>
        <v>1.714935988206798</v>
      </c>
    </row>
    <row r="36" spans="1:41" x14ac:dyDescent="0.2">
      <c r="A36" s="7">
        <v>3.4</v>
      </c>
      <c r="B36" s="8">
        <v>0.9</v>
      </c>
      <c r="C36" s="7">
        <v>2.5</v>
      </c>
      <c r="D36" s="9">
        <v>76.615384615384613</v>
      </c>
      <c r="E36" s="9">
        <v>41.840367615271091</v>
      </c>
      <c r="AK36" s="4">
        <v>2.2999999999999998</v>
      </c>
      <c r="AL36" s="11">
        <f t="shared" si="0"/>
        <v>2.6950075550249579</v>
      </c>
      <c r="AN36" s="4">
        <v>2.2999999999999998</v>
      </c>
      <c r="AO36" s="11">
        <f t="shared" si="1"/>
        <v>1.86158949847233</v>
      </c>
    </row>
    <row r="37" spans="1:41" x14ac:dyDescent="0.2">
      <c r="A37" s="7">
        <v>3.5</v>
      </c>
      <c r="B37" s="8">
        <v>0.89</v>
      </c>
      <c r="C37" s="7">
        <v>2.4500000000000002</v>
      </c>
      <c r="D37" s="9">
        <v>76.34615384615384</v>
      </c>
      <c r="E37" s="9">
        <v>42.408374275285105</v>
      </c>
      <c r="AK37" s="4">
        <v>2.2000000000000002</v>
      </c>
      <c r="AL37" s="11">
        <f t="shared" si="0"/>
        <v>2.8961098670119552</v>
      </c>
      <c r="AN37" s="4">
        <v>2.2000000000000002</v>
      </c>
      <c r="AO37" s="11">
        <f t="shared" si="1"/>
        <v>2.0281695567452989</v>
      </c>
    </row>
    <row r="38" spans="1:41" x14ac:dyDescent="0.2">
      <c r="A38" s="7">
        <v>3.6</v>
      </c>
      <c r="B38" s="8">
        <v>0.88</v>
      </c>
      <c r="C38" s="7">
        <v>2.4</v>
      </c>
      <c r="D38" s="9">
        <v>76.076923076923066</v>
      </c>
      <c r="E38" s="9">
        <v>42.976380935299119</v>
      </c>
      <c r="AK38" s="4">
        <v>2.1</v>
      </c>
      <c r="AL38" s="11">
        <f t="shared" si="0"/>
        <v>3.1226572330848508</v>
      </c>
      <c r="AN38" s="4">
        <v>2.1</v>
      </c>
      <c r="AO38" s="11">
        <f t="shared" si="1"/>
        <v>2.2184844448283947</v>
      </c>
    </row>
    <row r="39" spans="1:41" x14ac:dyDescent="0.2">
      <c r="A39" s="5">
        <v>3.7</v>
      </c>
      <c r="B39" s="8">
        <v>0.87</v>
      </c>
      <c r="C39" s="7">
        <v>2.2999999999999998</v>
      </c>
      <c r="D39" s="9">
        <v>75.807692307692307</v>
      </c>
      <c r="E39" s="9">
        <v>43.544387595313125</v>
      </c>
      <c r="AK39" s="4">
        <v>1.5</v>
      </c>
      <c r="AL39" s="11">
        <f t="shared" si="0"/>
        <v>5.3840068665867555</v>
      </c>
      <c r="AN39" s="4">
        <v>1.5</v>
      </c>
      <c r="AO39" s="11">
        <f t="shared" si="1"/>
        <v>4.2441550433438753</v>
      </c>
    </row>
    <row r="40" spans="1:41" x14ac:dyDescent="0.2">
      <c r="A40" s="5">
        <v>3.8</v>
      </c>
      <c r="B40" s="8">
        <v>0.87</v>
      </c>
      <c r="C40" s="7">
        <v>2.2000000000000002</v>
      </c>
      <c r="D40" s="9">
        <v>75.538461538461533</v>
      </c>
      <c r="E40" s="9">
        <v>44.112394255327132</v>
      </c>
      <c r="AK40" s="4">
        <v>1.4</v>
      </c>
      <c r="AL40" s="11">
        <f t="shared" si="0"/>
        <v>6.0202713114237554</v>
      </c>
      <c r="AN40" s="4">
        <v>1.4</v>
      </c>
      <c r="AO40" s="11">
        <f t="shared" si="1"/>
        <v>4.8479745960916647</v>
      </c>
    </row>
    <row r="41" spans="1:41" x14ac:dyDescent="0.2">
      <c r="A41" s="5">
        <v>3.9</v>
      </c>
      <c r="B41" s="8">
        <v>0.85</v>
      </c>
      <c r="C41" s="7">
        <v>2.15</v>
      </c>
      <c r="D41" s="9">
        <v>75.269230769230774</v>
      </c>
      <c r="E41" s="9">
        <v>44.680400915341139</v>
      </c>
      <c r="AK41" s="4">
        <v>1.3</v>
      </c>
      <c r="AL41" s="11">
        <f t="shared" si="0"/>
        <v>6.7877066710153464</v>
      </c>
      <c r="AN41" s="4">
        <v>1.3</v>
      </c>
      <c r="AO41" s="11">
        <f t="shared" si="1"/>
        <v>5.5925825716541375</v>
      </c>
    </row>
    <row r="42" spans="1:41" x14ac:dyDescent="0.2">
      <c r="A42" s="7">
        <v>4</v>
      </c>
      <c r="B42" s="8">
        <v>0.85</v>
      </c>
      <c r="C42" s="7">
        <v>2.1</v>
      </c>
      <c r="D42" s="9">
        <v>75.024900636669543</v>
      </c>
      <c r="E42" s="9">
        <v>45.248407575355145</v>
      </c>
      <c r="AK42" s="4">
        <v>1.2</v>
      </c>
      <c r="AL42" s="11">
        <f t="shared" si="0"/>
        <v>7.7268577343887754</v>
      </c>
      <c r="AN42" s="4">
        <v>1.2</v>
      </c>
      <c r="AO42" s="11">
        <f t="shared" si="1"/>
        <v>6.5257997932810472</v>
      </c>
    </row>
    <row r="43" spans="1:41" x14ac:dyDescent="0.2">
      <c r="A43" s="7">
        <v>4.0999999999999996</v>
      </c>
      <c r="B43" s="8">
        <v>0.85</v>
      </c>
      <c r="C43" s="7">
        <v>2.1</v>
      </c>
      <c r="D43" s="9">
        <v>74.730769230769226</v>
      </c>
      <c r="E43" s="9">
        <v>44.740212947846473</v>
      </c>
      <c r="AK43" s="4">
        <v>1.1000000000000001</v>
      </c>
      <c r="AL43" s="11">
        <f>10.38*AK43^(-1.619)</f>
        <v>8.8957505518850759</v>
      </c>
      <c r="AN43" s="4">
        <v>1.1000000000000001</v>
      </c>
      <c r="AO43" s="11">
        <f t="shared" si="1"/>
        <v>7.7177390673262654</v>
      </c>
    </row>
    <row r="44" spans="1:41" x14ac:dyDescent="0.2">
      <c r="A44" s="7">
        <v>4.2</v>
      </c>
      <c r="B44" s="8">
        <v>0.84</v>
      </c>
      <c r="C44" s="7">
        <v>2</v>
      </c>
      <c r="D44" s="9">
        <v>74.461538461538453</v>
      </c>
      <c r="E44" s="9">
        <v>44.232018320337794</v>
      </c>
      <c r="AK44" s="4">
        <v>1.0229999999999999</v>
      </c>
      <c r="AL44" s="13">
        <f>10.38*AK44^(-1.619)</f>
        <v>10.004806708253096</v>
      </c>
      <c r="AN44" s="13">
        <v>1</v>
      </c>
      <c r="AO44" s="11">
        <f t="shared" si="1"/>
        <v>9.2745999999999995</v>
      </c>
    </row>
    <row r="45" spans="1:41" x14ac:dyDescent="0.2">
      <c r="A45" s="7">
        <v>4.3</v>
      </c>
      <c r="B45" s="8">
        <v>0.83</v>
      </c>
      <c r="C45" s="7">
        <v>1.95</v>
      </c>
      <c r="D45" s="9">
        <v>74.192307692307693</v>
      </c>
      <c r="E45" s="9">
        <v>43.723823692829122</v>
      </c>
      <c r="AN45" s="4">
        <v>1</v>
      </c>
      <c r="AO45" s="4">
        <v>10</v>
      </c>
    </row>
    <row r="46" spans="1:41" x14ac:dyDescent="0.2">
      <c r="A46" s="7">
        <v>4.4000000000000004</v>
      </c>
      <c r="B46" s="8">
        <v>0.81499999999999995</v>
      </c>
      <c r="C46" s="7">
        <v>1.9</v>
      </c>
      <c r="D46" s="9">
        <v>73.92307692307692</v>
      </c>
      <c r="E46" s="9">
        <v>43.215629065320442</v>
      </c>
    </row>
    <row r="47" spans="1:41" x14ac:dyDescent="0.2">
      <c r="A47" s="5">
        <v>4.5</v>
      </c>
      <c r="B47" s="8">
        <v>0.8</v>
      </c>
      <c r="C47" s="7">
        <v>1.85</v>
      </c>
      <c r="D47" s="9">
        <v>73.65384615384616</v>
      </c>
      <c r="E47" s="9">
        <v>42.70743443781177</v>
      </c>
    </row>
    <row r="48" spans="1:41" x14ac:dyDescent="0.2">
      <c r="A48" s="5">
        <v>4.5999999999999996</v>
      </c>
      <c r="B48" s="8">
        <v>0.79</v>
      </c>
      <c r="C48" s="7">
        <v>1.8</v>
      </c>
      <c r="D48" s="9">
        <v>73.384615384615387</v>
      </c>
      <c r="E48" s="9">
        <v>42.199239810303098</v>
      </c>
    </row>
    <row r="49" spans="1:5" x14ac:dyDescent="0.2">
      <c r="A49" s="5">
        <v>4.7</v>
      </c>
      <c r="B49" s="8">
        <v>0.77</v>
      </c>
      <c r="C49" s="7">
        <v>1.85</v>
      </c>
      <c r="D49" s="9">
        <v>73.115384615384613</v>
      </c>
      <c r="E49" s="9">
        <v>41.691045182794426</v>
      </c>
    </row>
    <row r="50" spans="1:5" x14ac:dyDescent="0.2">
      <c r="A50" s="7">
        <v>4.8</v>
      </c>
      <c r="B50" s="8">
        <v>0.76</v>
      </c>
      <c r="C50" s="7">
        <v>1.8</v>
      </c>
      <c r="D50" s="9">
        <v>72.846153846153854</v>
      </c>
      <c r="E50" s="9">
        <v>41.182850555285754</v>
      </c>
    </row>
    <row r="51" spans="1:5" x14ac:dyDescent="0.2">
      <c r="A51" s="7">
        <v>4.9000000000000004</v>
      </c>
      <c r="B51" s="8">
        <v>0.75</v>
      </c>
      <c r="C51" s="7">
        <v>1.7</v>
      </c>
      <c r="D51" s="9">
        <v>72.57692307692308</v>
      </c>
      <c r="E51" s="9">
        <v>40.674655927777081</v>
      </c>
    </row>
    <row r="52" spans="1:5" x14ac:dyDescent="0.2">
      <c r="A52" s="7">
        <v>5</v>
      </c>
      <c r="B52" s="8">
        <v>0.74</v>
      </c>
      <c r="C52" s="7">
        <v>1.65</v>
      </c>
      <c r="D52" s="9">
        <v>72.357979396690808</v>
      </c>
      <c r="E52" s="9">
        <v>40.166461300268409</v>
      </c>
    </row>
    <row r="53" spans="1:5" x14ac:dyDescent="0.2">
      <c r="A53" s="7">
        <v>5.0999999999999996</v>
      </c>
      <c r="B53" s="8">
        <v>0.73</v>
      </c>
      <c r="C53" s="7">
        <v>1.65</v>
      </c>
      <c r="D53" s="9">
        <v>73.411206432481151</v>
      </c>
      <c r="E53" s="9">
        <v>41.123313119686358</v>
      </c>
    </row>
    <row r="54" spans="1:5" x14ac:dyDescent="0.2">
      <c r="A54" s="7">
        <v>5.2</v>
      </c>
      <c r="B54" s="8">
        <v>0.73</v>
      </c>
      <c r="C54" s="7">
        <v>1.6</v>
      </c>
      <c r="D54" s="9">
        <v>74.29867208648858</v>
      </c>
      <c r="E54" s="9">
        <v>42.080164939104321</v>
      </c>
    </row>
    <row r="55" spans="1:5" x14ac:dyDescent="0.2">
      <c r="A55" s="7">
        <v>5.3</v>
      </c>
      <c r="B55" s="8">
        <v>0.72499999999999998</v>
      </c>
      <c r="C55" s="7">
        <v>1.58</v>
      </c>
      <c r="D55" s="9">
        <v>75.186137740495994</v>
      </c>
      <c r="E55" s="9">
        <v>43.037016758522277</v>
      </c>
    </row>
    <row r="56" spans="1:5" x14ac:dyDescent="0.2">
      <c r="A56" s="7">
        <v>5.4</v>
      </c>
      <c r="B56" s="8">
        <v>0.72</v>
      </c>
      <c r="C56" s="7">
        <v>1.57</v>
      </c>
      <c r="D56" s="9">
        <v>76.073603394503408</v>
      </c>
      <c r="E56" s="9">
        <v>43.993868577940241</v>
      </c>
    </row>
    <row r="57" spans="1:5" x14ac:dyDescent="0.2">
      <c r="A57" s="7">
        <v>5.5</v>
      </c>
      <c r="B57" s="8">
        <v>0.71499999999999997</v>
      </c>
      <c r="C57" s="7">
        <v>1.56</v>
      </c>
      <c r="D57" s="9">
        <v>76.961069048510836</v>
      </c>
      <c r="E57" s="9">
        <v>44.950720397358197</v>
      </c>
    </row>
    <row r="58" spans="1:5" x14ac:dyDescent="0.2">
      <c r="A58" s="5">
        <v>5.6</v>
      </c>
      <c r="B58" s="8">
        <v>0.71</v>
      </c>
      <c r="C58" s="7">
        <v>1.54</v>
      </c>
      <c r="D58" s="9">
        <v>77.848534702518265</v>
      </c>
      <c r="E58" s="9">
        <v>45.907572216776146</v>
      </c>
    </row>
    <row r="59" spans="1:5" x14ac:dyDescent="0.2">
      <c r="A59" s="5">
        <v>5.7</v>
      </c>
      <c r="B59" s="8">
        <v>0.70499999999999996</v>
      </c>
      <c r="C59" s="7">
        <v>1.53</v>
      </c>
      <c r="D59" s="9">
        <v>78.736000356525679</v>
      </c>
      <c r="E59" s="9">
        <v>46.864424036194109</v>
      </c>
    </row>
    <row r="60" spans="1:5" x14ac:dyDescent="0.2">
      <c r="A60" s="5">
        <v>5.8</v>
      </c>
      <c r="B60" s="8">
        <v>0.70499999999999996</v>
      </c>
      <c r="C60" s="7">
        <v>1.51</v>
      </c>
      <c r="D60" s="9">
        <v>79.623466010533093</v>
      </c>
      <c r="E60" s="9">
        <v>47.821275855612065</v>
      </c>
    </row>
    <row r="61" spans="1:5" x14ac:dyDescent="0.2">
      <c r="A61" s="7">
        <v>5.9</v>
      </c>
      <c r="B61" s="8">
        <v>0.7</v>
      </c>
      <c r="C61" s="7">
        <v>1.49</v>
      </c>
      <c r="D61" s="9">
        <v>80.510931664540522</v>
      </c>
      <c r="E61" s="9">
        <v>48.778127675030028</v>
      </c>
    </row>
    <row r="62" spans="1:5" x14ac:dyDescent="0.2">
      <c r="A62" s="7">
        <v>6</v>
      </c>
      <c r="B62" s="8">
        <v>0.68</v>
      </c>
      <c r="C62" s="7">
        <v>1.47</v>
      </c>
      <c r="D62" s="9">
        <v>81.133622046639388</v>
      </c>
      <c r="E62" s="9">
        <v>49.734979494447984</v>
      </c>
    </row>
    <row r="63" spans="1:5" x14ac:dyDescent="0.2">
      <c r="A63" s="7">
        <v>6.1</v>
      </c>
      <c r="B63" s="8">
        <v>0.66</v>
      </c>
      <c r="C63" s="7">
        <v>1.45</v>
      </c>
      <c r="D63" s="9">
        <v>80.790748043112799</v>
      </c>
      <c r="E63" s="9">
        <v>49.225519372040772</v>
      </c>
    </row>
    <row r="64" spans="1:5" x14ac:dyDescent="0.2">
      <c r="A64" s="7">
        <v>6.2</v>
      </c>
      <c r="B64" s="8">
        <v>0.64</v>
      </c>
      <c r="C64" s="7">
        <v>1.4</v>
      </c>
      <c r="D64" s="9">
        <v>80.526663601276155</v>
      </c>
      <c r="E64" s="9">
        <v>48.71605924963356</v>
      </c>
    </row>
    <row r="65" spans="1:5" x14ac:dyDescent="0.2">
      <c r="A65" s="7">
        <v>6.3</v>
      </c>
      <c r="B65" s="8">
        <v>0.62</v>
      </c>
      <c r="C65" s="7">
        <v>1.3</v>
      </c>
      <c r="D65" s="9">
        <v>80.262579159439511</v>
      </c>
      <c r="E65" s="9">
        <v>48.206599127226355</v>
      </c>
    </row>
    <row r="66" spans="1:5" x14ac:dyDescent="0.2">
      <c r="A66" s="7">
        <v>6.4</v>
      </c>
      <c r="B66" s="8">
        <v>0.6</v>
      </c>
      <c r="C66" s="7">
        <v>1.2</v>
      </c>
      <c r="D66" s="9">
        <v>79.998494717602867</v>
      </c>
      <c r="E66" s="9">
        <v>47.697139004819149</v>
      </c>
    </row>
    <row r="67" spans="1:5" x14ac:dyDescent="0.2">
      <c r="A67" s="7">
        <v>6.5</v>
      </c>
      <c r="B67" s="8">
        <v>0.57999999999999996</v>
      </c>
      <c r="C67" s="7">
        <v>1.2</v>
      </c>
      <c r="D67" s="9">
        <v>79.734410275766223</v>
      </c>
      <c r="E67" s="9">
        <v>47.187678882411944</v>
      </c>
    </row>
    <row r="68" spans="1:5" x14ac:dyDescent="0.2">
      <c r="A68" s="7">
        <v>6.6</v>
      </c>
      <c r="B68" s="8">
        <v>0.61</v>
      </c>
      <c r="C68" s="7">
        <v>1.22</v>
      </c>
      <c r="D68" s="9">
        <v>79.470325833929579</v>
      </c>
      <c r="E68" s="9">
        <v>46.678218760004739</v>
      </c>
    </row>
    <row r="69" spans="1:5" x14ac:dyDescent="0.2">
      <c r="A69" s="7">
        <v>6.7</v>
      </c>
      <c r="B69" s="8">
        <v>0.6</v>
      </c>
      <c r="C69" s="7">
        <v>1.24</v>
      </c>
      <c r="D69" s="9">
        <v>79.20624139209292</v>
      </c>
      <c r="E69" s="9">
        <v>46.168758637597527</v>
      </c>
    </row>
    <row r="70" spans="1:5" x14ac:dyDescent="0.2">
      <c r="A70" s="7">
        <v>6.8</v>
      </c>
      <c r="B70" s="8">
        <v>0.59</v>
      </c>
      <c r="C70" s="7">
        <v>1.24</v>
      </c>
      <c r="D70" s="9">
        <v>78.942156950256276</v>
      </c>
      <c r="E70" s="9">
        <v>45.659298515190322</v>
      </c>
    </row>
    <row r="71" spans="1:5" x14ac:dyDescent="0.2">
      <c r="A71" s="7">
        <v>6.9</v>
      </c>
      <c r="B71" s="8">
        <v>0.59</v>
      </c>
      <c r="C71" s="7">
        <v>1.23</v>
      </c>
      <c r="D71" s="9">
        <v>78.678072508419632</v>
      </c>
      <c r="E71" s="9">
        <v>45.14983839278311</v>
      </c>
    </row>
    <row r="72" spans="1:5" x14ac:dyDescent="0.2">
      <c r="A72" s="5">
        <v>7</v>
      </c>
      <c r="B72" s="8">
        <v>0.59</v>
      </c>
      <c r="C72" s="7">
        <v>1.22</v>
      </c>
      <c r="D72" s="9">
        <v>78.455121672525109</v>
      </c>
      <c r="E72" s="9">
        <v>44.640378270375912</v>
      </c>
    </row>
    <row r="73" spans="1:5" x14ac:dyDescent="0.2">
      <c r="A73" s="5">
        <v>7.1</v>
      </c>
      <c r="B73" s="8">
        <v>0.59</v>
      </c>
      <c r="C73" s="7">
        <v>1.21</v>
      </c>
      <c r="D73" s="9">
        <v>77.969650946078872</v>
      </c>
      <c r="E73" s="9">
        <v>44.478692053747849</v>
      </c>
    </row>
    <row r="74" spans="1:5" x14ac:dyDescent="0.2">
      <c r="A74" s="5">
        <v>7.2</v>
      </c>
      <c r="B74" s="8">
        <v>0.57999999999999996</v>
      </c>
      <c r="C74" s="7">
        <v>1.2</v>
      </c>
      <c r="D74" s="9">
        <v>77.549606106808668</v>
      </c>
      <c r="E74" s="9">
        <v>44.317005837119794</v>
      </c>
    </row>
    <row r="75" spans="1:5" x14ac:dyDescent="0.2">
      <c r="A75" s="5">
        <v>7.3</v>
      </c>
      <c r="B75" s="8">
        <v>0.56999999999999995</v>
      </c>
      <c r="C75" s="7">
        <v>1.19</v>
      </c>
      <c r="D75" s="9">
        <v>77.129561267538463</v>
      </c>
      <c r="E75" s="9">
        <v>44.155319620491731</v>
      </c>
    </row>
    <row r="76" spans="1:5" x14ac:dyDescent="0.2">
      <c r="A76" s="5">
        <v>7.4</v>
      </c>
      <c r="B76" s="8">
        <v>0.56000000000000005</v>
      </c>
      <c r="C76" s="7">
        <v>1.1499999999999999</v>
      </c>
      <c r="D76" s="9">
        <v>76.709516428268273</v>
      </c>
      <c r="E76" s="9">
        <v>43.993633403863669</v>
      </c>
    </row>
    <row r="77" spans="1:5" x14ac:dyDescent="0.2">
      <c r="A77" s="5">
        <v>7.5</v>
      </c>
      <c r="B77" s="8">
        <v>0.56000000000000005</v>
      </c>
      <c r="C77" s="7">
        <v>1.1299999999999999</v>
      </c>
      <c r="D77" s="9">
        <v>76.289471588998069</v>
      </c>
      <c r="E77" s="9">
        <v>43.831947187235613</v>
      </c>
    </row>
    <row r="78" spans="1:5" x14ac:dyDescent="0.2">
      <c r="A78" s="5">
        <v>7.6</v>
      </c>
      <c r="B78" s="8">
        <v>0.56999999999999995</v>
      </c>
      <c r="C78" s="7">
        <v>1.1499999999999999</v>
      </c>
      <c r="D78" s="9">
        <v>75.869426749727879</v>
      </c>
      <c r="E78" s="9">
        <v>43.670260970607558</v>
      </c>
    </row>
    <row r="79" spans="1:5" x14ac:dyDescent="0.2">
      <c r="A79" s="5">
        <v>7.7</v>
      </c>
      <c r="B79" s="8">
        <v>0.57999999999999996</v>
      </c>
      <c r="C79" s="7">
        <v>1.1499999999999999</v>
      </c>
      <c r="D79" s="9">
        <v>75.449381910457674</v>
      </c>
      <c r="E79" s="9">
        <v>43.508574753979495</v>
      </c>
    </row>
    <row r="80" spans="1:5" x14ac:dyDescent="0.2">
      <c r="A80" s="5">
        <v>7.8</v>
      </c>
      <c r="B80" s="8">
        <v>0.57999999999999996</v>
      </c>
      <c r="C80" s="7">
        <v>1.17</v>
      </c>
      <c r="D80" s="9">
        <v>75.029337071187484</v>
      </c>
      <c r="E80" s="9">
        <v>43.346888537351433</v>
      </c>
    </row>
    <row r="81" spans="1:5" x14ac:dyDescent="0.2">
      <c r="A81" s="5">
        <v>7.9</v>
      </c>
      <c r="B81" s="8">
        <v>0.57999999999999996</v>
      </c>
      <c r="C81" s="7">
        <v>1.17</v>
      </c>
      <c r="D81" s="9">
        <v>74.60929223191728</v>
      </c>
      <c r="E81" s="9">
        <v>43.185202320723377</v>
      </c>
    </row>
    <row r="82" spans="1:5" x14ac:dyDescent="0.2">
      <c r="A82" s="5">
        <v>8</v>
      </c>
      <c r="B82" s="8">
        <v>0.57999999999999996</v>
      </c>
      <c r="C82" s="7">
        <v>1.19</v>
      </c>
      <c r="D82" s="9">
        <v>74.157687505734714</v>
      </c>
      <c r="E82" s="9">
        <v>43.023516104095314</v>
      </c>
    </row>
    <row r="83" spans="1:5" x14ac:dyDescent="0.2">
      <c r="A83" s="5">
        <v>8.1</v>
      </c>
      <c r="B83" s="8">
        <v>0.57999999999999996</v>
      </c>
      <c r="C83" s="7">
        <v>1.19</v>
      </c>
      <c r="D83" s="9">
        <v>73.762484336792852</v>
      </c>
      <c r="E83" s="9">
        <v>42.76753471589079</v>
      </c>
    </row>
    <row r="84" spans="1:5" x14ac:dyDescent="0.2">
      <c r="A84" s="5">
        <v>8.1999999999999993</v>
      </c>
      <c r="B84" s="8">
        <v>0.59</v>
      </c>
      <c r="C84" s="7">
        <v>1.17</v>
      </c>
      <c r="D84" s="9">
        <v>73.335175503928866</v>
      </c>
      <c r="E84" s="9">
        <v>42.511553327686258</v>
      </c>
    </row>
    <row r="85" spans="1:5" x14ac:dyDescent="0.2">
      <c r="A85" s="5">
        <v>8.3000000000000007</v>
      </c>
      <c r="B85" s="8">
        <v>0.57999999999999996</v>
      </c>
      <c r="C85" s="7">
        <v>1.17</v>
      </c>
      <c r="D85" s="9">
        <v>72.907866671064866</v>
      </c>
      <c r="E85" s="9">
        <v>42.255571939481726</v>
      </c>
    </row>
    <row r="86" spans="1:5" x14ac:dyDescent="0.2">
      <c r="A86" s="5">
        <v>8.4</v>
      </c>
      <c r="B86" s="8">
        <v>0.56999999999999995</v>
      </c>
      <c r="C86" s="7">
        <v>1.1599999999999999</v>
      </c>
      <c r="D86" s="9">
        <v>72.480557838200866</v>
      </c>
      <c r="E86" s="9">
        <v>41.999590551277194</v>
      </c>
    </row>
    <row r="87" spans="1:5" x14ac:dyDescent="0.2">
      <c r="A87" s="5">
        <v>8.5</v>
      </c>
      <c r="B87" s="8">
        <v>0.56000000000000005</v>
      </c>
      <c r="C87" s="7">
        <v>1.17</v>
      </c>
      <c r="D87" s="9">
        <v>72.05324900533688</v>
      </c>
      <c r="E87" s="9">
        <v>41.743609163072662</v>
      </c>
    </row>
    <row r="88" spans="1:5" x14ac:dyDescent="0.2">
      <c r="A88" s="5">
        <v>8.6</v>
      </c>
      <c r="B88" s="8">
        <v>0.55000000000000004</v>
      </c>
      <c r="C88" s="7">
        <v>1.1299999999999999</v>
      </c>
      <c r="D88" s="9">
        <v>71.625940172472895</v>
      </c>
      <c r="E88" s="9">
        <v>41.48762777486813</v>
      </c>
    </row>
    <row r="89" spans="1:5" x14ac:dyDescent="0.2">
      <c r="A89" s="5">
        <v>8.6999999999999993</v>
      </c>
      <c r="B89" s="8">
        <v>0.54</v>
      </c>
      <c r="C89" s="7">
        <v>1.1000000000000001</v>
      </c>
      <c r="D89" s="9">
        <v>71.198631339608895</v>
      </c>
      <c r="E89" s="9">
        <v>41.231646386663598</v>
      </c>
    </row>
    <row r="90" spans="1:5" x14ac:dyDescent="0.2">
      <c r="A90" s="5">
        <v>8.8000000000000007</v>
      </c>
      <c r="B90" s="8">
        <v>0.54</v>
      </c>
      <c r="C90" s="7">
        <v>1.1000000000000001</v>
      </c>
      <c r="D90" s="9">
        <v>70.771322506744895</v>
      </c>
      <c r="E90" s="9">
        <v>40.975664998459067</v>
      </c>
    </row>
    <row r="91" spans="1:5" x14ac:dyDescent="0.2">
      <c r="A91" s="5">
        <v>8.9</v>
      </c>
      <c r="B91" s="8">
        <v>0.54</v>
      </c>
      <c r="C91" s="7">
        <v>1.1000000000000001</v>
      </c>
      <c r="D91" s="9">
        <v>70.344013673880909</v>
      </c>
      <c r="E91" s="9">
        <v>40.719683610254535</v>
      </c>
    </row>
    <row r="92" spans="1:5" x14ac:dyDescent="0.2">
      <c r="A92" s="5">
        <v>9</v>
      </c>
      <c r="B92" s="8">
        <v>0.54</v>
      </c>
      <c r="C92" s="7">
        <v>1.1000000000000001</v>
      </c>
      <c r="D92" s="9">
        <v>69.860253338944304</v>
      </c>
      <c r="E92" s="9">
        <v>40.463702222050003</v>
      </c>
    </row>
    <row r="93" spans="1:5" x14ac:dyDescent="0.2">
      <c r="A93" s="5">
        <v>9.1</v>
      </c>
      <c r="B93" s="8">
        <v>0.54</v>
      </c>
      <c r="C93" s="7">
        <v>1.1000000000000001</v>
      </c>
      <c r="D93" s="9">
        <v>69.489396008152937</v>
      </c>
      <c r="E93" s="9">
        <v>40.207720833845471</v>
      </c>
    </row>
    <row r="94" spans="1:5" x14ac:dyDescent="0.2">
      <c r="A94" s="5">
        <v>9.1999999999999993</v>
      </c>
      <c r="B94" s="8">
        <v>0.55000000000000004</v>
      </c>
      <c r="C94" s="7">
        <v>1.1000000000000001</v>
      </c>
      <c r="D94" s="9">
        <v>69.062087175288937</v>
      </c>
      <c r="E94" s="9">
        <v>39.951739445640939</v>
      </c>
    </row>
    <row r="95" spans="1:5" x14ac:dyDescent="0.2">
      <c r="A95" s="5">
        <v>9.3000000000000007</v>
      </c>
      <c r="B95" s="8">
        <v>0.54</v>
      </c>
      <c r="C95" s="7">
        <v>1.05</v>
      </c>
      <c r="D95" s="9">
        <v>68.634778342424937</v>
      </c>
      <c r="E95" s="9">
        <v>39.695758057436407</v>
      </c>
    </row>
    <row r="96" spans="1:5" x14ac:dyDescent="0.2">
      <c r="A96" s="5">
        <v>9.4</v>
      </c>
      <c r="B96" s="8">
        <v>0.54</v>
      </c>
      <c r="C96" s="7">
        <v>1</v>
      </c>
      <c r="D96" s="9">
        <v>68.207469509560951</v>
      </c>
      <c r="E96" s="9">
        <v>39.439776669231875</v>
      </c>
    </row>
    <row r="97" spans="1:5" x14ac:dyDescent="0.2">
      <c r="A97" s="5">
        <v>9.5</v>
      </c>
      <c r="B97" s="8">
        <v>0.53</v>
      </c>
      <c r="C97" s="7">
        <v>1</v>
      </c>
      <c r="D97" s="9">
        <v>67.780160676696951</v>
      </c>
      <c r="E97" s="9">
        <v>39.183795281027351</v>
      </c>
    </row>
    <row r="98" spans="1:5" x14ac:dyDescent="0.2">
      <c r="A98" s="5">
        <v>9.6</v>
      </c>
      <c r="B98" s="8">
        <v>0.53</v>
      </c>
      <c r="C98" s="7">
        <v>1</v>
      </c>
      <c r="D98" s="9">
        <v>67.352851843832951</v>
      </c>
      <c r="E98" s="9">
        <v>38.927813892822826</v>
      </c>
    </row>
    <row r="99" spans="1:5" x14ac:dyDescent="0.2">
      <c r="A99" s="5">
        <v>9.6999999999999993</v>
      </c>
      <c r="B99" s="8">
        <v>0.53</v>
      </c>
      <c r="C99" s="7">
        <v>1</v>
      </c>
      <c r="D99" s="9">
        <v>66.925543010968966</v>
      </c>
      <c r="E99" s="9">
        <v>38.671832504618294</v>
      </c>
    </row>
    <row r="100" spans="1:5" x14ac:dyDescent="0.2">
      <c r="A100" s="5">
        <v>9.8000000000000007</v>
      </c>
      <c r="B100" s="8">
        <v>0.53</v>
      </c>
      <c r="C100" s="7">
        <v>1</v>
      </c>
      <c r="D100" s="9">
        <v>66.498234178104951</v>
      </c>
      <c r="E100" s="9">
        <v>38.415851116413762</v>
      </c>
    </row>
    <row r="101" spans="1:5" x14ac:dyDescent="0.2">
      <c r="A101" s="5">
        <v>9.9</v>
      </c>
      <c r="B101" s="8">
        <v>0.53</v>
      </c>
      <c r="C101" s="7">
        <v>1</v>
      </c>
      <c r="D101" s="9">
        <v>66.070925345240965</v>
      </c>
      <c r="E101" s="9">
        <v>38.15986972820923</v>
      </c>
    </row>
    <row r="102" spans="1:5" x14ac:dyDescent="0.2">
      <c r="A102" s="5">
        <v>10</v>
      </c>
      <c r="B102" s="8">
        <v>0.54</v>
      </c>
      <c r="C102" s="7">
        <v>1</v>
      </c>
      <c r="D102" s="9">
        <v>65.643616512376965</v>
      </c>
      <c r="E102" s="9">
        <v>37.903888340004698</v>
      </c>
    </row>
  </sheetData>
  <pageMargins left="0.7" right="0.7" top="0.75" bottom="0.75" header="0.3" footer="0.3"/>
  <pageSetup paperSize="9" orientation="landscape" r:id="rId1"/>
  <headerFooter>
    <oddHeader>&amp;C&amp;"Calibri"&amp;8&amp;K000000 General&amp;1#_x000D_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04C9-A345-4295-BD24-CC77038F392A}">
  <dimension ref="A1:N34"/>
  <sheetViews>
    <sheetView zoomScale="85" zoomScaleNormal="85" workbookViewId="0">
      <selection activeCell="C33" sqref="C33"/>
    </sheetView>
  </sheetViews>
  <sheetFormatPr defaultColWidth="11.5546875" defaultRowHeight="15" x14ac:dyDescent="0.2"/>
  <cols>
    <col min="1" max="1" width="11.109375" style="26" bestFit="1" customWidth="1"/>
    <col min="2" max="2" width="7.88671875" style="26" customWidth="1"/>
    <col min="3" max="3" width="9.109375" style="26" customWidth="1"/>
    <col min="4" max="4" width="13.21875" style="26" bestFit="1" customWidth="1"/>
    <col min="5" max="5" width="20.5546875" style="26" bestFit="1" customWidth="1"/>
    <col min="6" max="6" width="11.109375" style="26" bestFit="1" customWidth="1"/>
    <col min="7" max="7" width="18.6640625" style="26" bestFit="1" customWidth="1"/>
    <col min="8" max="8" width="11.5546875" style="26"/>
    <col min="9" max="9" width="9.44140625" style="26" bestFit="1" customWidth="1"/>
    <col min="10" max="10" width="14.21875" style="26" bestFit="1" customWidth="1"/>
    <col min="11" max="11" width="11.5546875" style="26"/>
    <col min="12" max="12" width="9.109375" style="26" bestFit="1" customWidth="1"/>
    <col min="13" max="13" width="4.6640625" style="26" bestFit="1" customWidth="1"/>
    <col min="14" max="14" width="15.77734375" style="26" bestFit="1" customWidth="1"/>
    <col min="15" max="15" width="4.6640625" style="26" bestFit="1" customWidth="1"/>
    <col min="16" max="16" width="15.77734375" style="26" bestFit="1" customWidth="1"/>
    <col min="17" max="16384" width="11.5546875" style="26"/>
  </cols>
  <sheetData>
    <row r="1" spans="1:14" x14ac:dyDescent="0.2">
      <c r="A1" s="2" t="s">
        <v>0</v>
      </c>
      <c r="B1" s="2" t="s">
        <v>54</v>
      </c>
      <c r="C1" s="25"/>
      <c r="J1" s="2"/>
      <c r="K1" s="2"/>
    </row>
    <row r="2" spans="1:14" x14ac:dyDescent="0.2">
      <c r="A2" s="2" t="s">
        <v>14</v>
      </c>
      <c r="B2" s="2" t="s">
        <v>71</v>
      </c>
      <c r="C2" s="25"/>
      <c r="J2" s="2"/>
      <c r="K2" s="2"/>
    </row>
    <row r="3" spans="1:14" x14ac:dyDescent="0.2">
      <c r="A3" s="2" t="s">
        <v>1</v>
      </c>
      <c r="B3" s="2" t="s">
        <v>70</v>
      </c>
      <c r="C3" s="25"/>
      <c r="J3" s="2"/>
      <c r="K3" s="2"/>
    </row>
    <row r="4" spans="1:14" x14ac:dyDescent="0.2">
      <c r="A4" s="25" t="s">
        <v>55</v>
      </c>
      <c r="B4" s="25" t="s">
        <v>56</v>
      </c>
      <c r="C4" s="25"/>
    </row>
    <row r="5" spans="1:14" x14ac:dyDescent="0.2">
      <c r="A5" s="25"/>
      <c r="B5" s="25" t="s">
        <v>57</v>
      </c>
      <c r="C5" s="25"/>
    </row>
    <row r="6" spans="1:14" x14ac:dyDescent="0.2">
      <c r="A6" s="25"/>
      <c r="B6" s="25" t="s">
        <v>58</v>
      </c>
      <c r="C6" s="25">
        <v>6.8</v>
      </c>
    </row>
    <row r="8" spans="1:14" x14ac:dyDescent="0.2">
      <c r="M8" s="27"/>
    </row>
    <row r="12" spans="1:14" x14ac:dyDescent="0.2">
      <c r="A12" s="26" t="s">
        <v>59</v>
      </c>
      <c r="D12" s="26" t="s">
        <v>60</v>
      </c>
      <c r="I12" s="26" t="s">
        <v>61</v>
      </c>
      <c r="L12" s="26" t="s">
        <v>62</v>
      </c>
    </row>
    <row r="13" spans="1:14" x14ac:dyDescent="0.2">
      <c r="A13" s="28" t="s">
        <v>63</v>
      </c>
      <c r="B13" s="28" t="s">
        <v>42</v>
      </c>
      <c r="D13" s="28" t="s">
        <v>63</v>
      </c>
      <c r="E13" s="28" t="s">
        <v>64</v>
      </c>
      <c r="F13" s="28" t="s">
        <v>63</v>
      </c>
      <c r="G13" s="28" t="s">
        <v>74</v>
      </c>
      <c r="I13" s="28" t="s">
        <v>2</v>
      </c>
      <c r="J13" s="28" t="s">
        <v>72</v>
      </c>
      <c r="L13" s="28" t="s">
        <v>65</v>
      </c>
      <c r="M13" s="28" t="s">
        <v>2</v>
      </c>
      <c r="N13" s="28" t="s">
        <v>73</v>
      </c>
    </row>
    <row r="14" spans="1:14" x14ac:dyDescent="0.2">
      <c r="A14" s="24">
        <v>4.8091837545349403</v>
      </c>
      <c r="B14" s="29">
        <v>58.137517985293997</v>
      </c>
      <c r="D14" s="24">
        <v>4.79504293453369</v>
      </c>
      <c r="E14" s="24">
        <v>1.61370225796746</v>
      </c>
      <c r="F14" s="24">
        <v>4.8424136853945896</v>
      </c>
      <c r="G14" s="24">
        <v>2.4085133211073799</v>
      </c>
      <c r="I14" s="24">
        <v>0.20609982716723199</v>
      </c>
      <c r="J14" s="24">
        <v>6.2513033339121904</v>
      </c>
      <c r="L14" s="28" t="s">
        <v>66</v>
      </c>
      <c r="M14" s="28">
        <v>6</v>
      </c>
      <c r="N14" s="30">
        <v>0.48</v>
      </c>
    </row>
    <row r="15" spans="1:14" x14ac:dyDescent="0.2">
      <c r="A15" s="24">
        <v>3.7996592724672702</v>
      </c>
      <c r="B15" s="29">
        <v>53.580066556621603</v>
      </c>
      <c r="D15" s="24">
        <v>3.7997493489396201</v>
      </c>
      <c r="E15" s="24">
        <v>1.33506374547036</v>
      </c>
      <c r="F15" s="24">
        <v>3.76674121044532</v>
      </c>
      <c r="G15" s="24">
        <v>3.1406616191521901</v>
      </c>
      <c r="I15" s="24">
        <v>0.406481878549244</v>
      </c>
      <c r="J15" s="24">
        <v>3.1023068390032602</v>
      </c>
      <c r="L15" s="28" t="s">
        <v>66</v>
      </c>
      <c r="M15" s="28">
        <v>8</v>
      </c>
      <c r="N15" s="30">
        <v>0.55000000000000004</v>
      </c>
    </row>
    <row r="16" spans="1:14" x14ac:dyDescent="0.2">
      <c r="A16" s="24">
        <v>2.7640594242940399</v>
      </c>
      <c r="B16" s="29">
        <v>75.933911216644404</v>
      </c>
      <c r="D16" s="24">
        <v>2.7811440649546402</v>
      </c>
      <c r="E16" s="24">
        <v>1.7423525556635</v>
      </c>
      <c r="F16" s="24">
        <v>2.8228138455966398</v>
      </c>
      <c r="G16" s="24">
        <v>2.3555469961156699</v>
      </c>
      <c r="I16" s="24">
        <v>0.60686392993125604</v>
      </c>
      <c r="J16" s="24">
        <v>2.4987648895488701</v>
      </c>
      <c r="L16" s="28" t="s">
        <v>66</v>
      </c>
      <c r="M16" s="28">
        <v>11</v>
      </c>
      <c r="N16" s="30">
        <v>0.49</v>
      </c>
    </row>
    <row r="17" spans="1:14" x14ac:dyDescent="0.2">
      <c r="A17" s="24">
        <v>1.7665221958388799</v>
      </c>
      <c r="B17" s="29">
        <v>77.251361586060199</v>
      </c>
      <c r="D17" s="24">
        <v>1.79550859361376</v>
      </c>
      <c r="E17" s="24">
        <v>1.7713939686609499</v>
      </c>
      <c r="F17" s="24">
        <v>1.82544108262861</v>
      </c>
      <c r="G17" s="24">
        <v>2.0106718329912701</v>
      </c>
      <c r="I17" s="24">
        <v>0.79438098579652405</v>
      </c>
      <c r="J17" s="24">
        <v>2.0627301434287499</v>
      </c>
      <c r="L17" s="28" t="s">
        <v>67</v>
      </c>
      <c r="M17" s="28">
        <v>5</v>
      </c>
      <c r="N17" s="30">
        <v>0.61</v>
      </c>
    </row>
    <row r="18" spans="1:14" x14ac:dyDescent="0.2">
      <c r="A18" s="24">
        <v>0.74513404009285999</v>
      </c>
      <c r="B18" s="29">
        <v>79.250708377836801</v>
      </c>
      <c r="D18" s="24">
        <v>0.79489729630289496</v>
      </c>
      <c r="E18" s="24">
        <v>2.0376340686147598</v>
      </c>
      <c r="F18" s="24">
        <v>0.79234862726385902</v>
      </c>
      <c r="G18" s="24">
        <v>1.95644075494259</v>
      </c>
      <c r="I18" s="24">
        <v>1.0111366678362099</v>
      </c>
      <c r="J18" s="24">
        <v>1.5931046459290901</v>
      </c>
      <c r="L18" s="28" t="s">
        <v>67</v>
      </c>
      <c r="M18" s="28">
        <v>8</v>
      </c>
      <c r="N18" s="30">
        <v>0.49</v>
      </c>
    </row>
    <row r="19" spans="1:14" x14ac:dyDescent="0.2">
      <c r="A19" s="24">
        <v>-0.267850680130997</v>
      </c>
      <c r="B19" s="29">
        <v>76.605656430128704</v>
      </c>
      <c r="D19" s="24">
        <v>-0.21765250334871999</v>
      </c>
      <c r="E19" s="24">
        <v>1.9235475939989299</v>
      </c>
      <c r="F19" s="24">
        <v>-0.15495141240339499</v>
      </c>
      <c r="G19" s="24">
        <v>1.7781680626857601</v>
      </c>
      <c r="I19" s="24">
        <v>1.70012864995516</v>
      </c>
      <c r="J19" s="24">
        <v>0.96559765523938501</v>
      </c>
      <c r="L19" s="28" t="s">
        <v>67</v>
      </c>
      <c r="M19" s="28">
        <v>12</v>
      </c>
      <c r="N19" s="30">
        <v>0.6</v>
      </c>
    </row>
    <row r="20" spans="1:14" x14ac:dyDescent="0.2">
      <c r="A20" s="24">
        <v>-1.26563506845445</v>
      </c>
      <c r="B20" s="29">
        <v>78.059706762470498</v>
      </c>
      <c r="D20" s="24">
        <v>-1.17825161303922</v>
      </c>
      <c r="E20" s="24">
        <v>2.0358902424301601</v>
      </c>
      <c r="F20" s="24">
        <v>-1.20053809493696</v>
      </c>
      <c r="G20" s="24">
        <v>2.04019231911635</v>
      </c>
      <c r="I20" s="24">
        <v>1.8182526996998101</v>
      </c>
      <c r="J20" s="24">
        <v>0.93170920148425895</v>
      </c>
      <c r="L20" s="28" t="s">
        <v>68</v>
      </c>
      <c r="M20" s="28">
        <v>4</v>
      </c>
      <c r="N20" s="30">
        <v>0.67</v>
      </c>
    </row>
    <row r="21" spans="1:14" x14ac:dyDescent="0.2">
      <c r="A21" s="24">
        <v>-2.2348724919893699</v>
      </c>
      <c r="B21" s="29">
        <v>76.236461376856994</v>
      </c>
      <c r="D21" s="24">
        <v>-2.2611485107532698</v>
      </c>
      <c r="E21" s="24">
        <v>1.8236033581109901</v>
      </c>
      <c r="F21" s="24">
        <v>-2.1706611784049099</v>
      </c>
      <c r="G21" s="24">
        <v>1.8491283743515701</v>
      </c>
      <c r="I21" s="24">
        <v>1.99524385014229</v>
      </c>
      <c r="J21" s="24">
        <v>0.86413076222440299</v>
      </c>
      <c r="L21" s="28" t="s">
        <v>68</v>
      </c>
      <c r="M21" s="28">
        <v>8</v>
      </c>
      <c r="N21" s="30">
        <v>0.5</v>
      </c>
    </row>
    <row r="22" spans="1:14" x14ac:dyDescent="0.2">
      <c r="A22" s="24">
        <v>-3.2046042352608799</v>
      </c>
      <c r="B22" s="29">
        <v>74.686415917095502</v>
      </c>
      <c r="D22" s="24">
        <v>-3.22094277758934</v>
      </c>
      <c r="E22" s="24">
        <v>1.96158600033343</v>
      </c>
      <c r="F22" s="24">
        <v>-3.2025463694880201</v>
      </c>
      <c r="G22" s="24">
        <v>1.8333572869897099</v>
      </c>
      <c r="I22" s="24">
        <v>3.0039114784348802</v>
      </c>
      <c r="J22" s="24">
        <v>0.97239519281544895</v>
      </c>
      <c r="L22" s="28" t="s">
        <v>68</v>
      </c>
      <c r="M22" s="28">
        <v>12</v>
      </c>
      <c r="N22" s="30">
        <v>0.51</v>
      </c>
    </row>
    <row r="23" spans="1:14" x14ac:dyDescent="0.2">
      <c r="A23" s="24">
        <v>-4.1883005110912999</v>
      </c>
      <c r="B23" s="29">
        <v>68.354268362654096</v>
      </c>
      <c r="D23" s="24">
        <v>-4.2098646905858299</v>
      </c>
      <c r="E23" s="24">
        <v>1.88593077201676</v>
      </c>
      <c r="F23" s="24">
        <v>-4.2516111229282503</v>
      </c>
      <c r="G23" s="24">
        <v>1.6274372845368601</v>
      </c>
      <c r="I23" s="24">
        <v>4.0099801177341998</v>
      </c>
      <c r="J23" s="24">
        <v>0.85738284171093704</v>
      </c>
      <c r="L23" s="28" t="s">
        <v>69</v>
      </c>
      <c r="M23" s="28">
        <v>4</v>
      </c>
      <c r="N23" s="30">
        <v>0.56000000000000005</v>
      </c>
    </row>
    <row r="24" spans="1:14" x14ac:dyDescent="0.2">
      <c r="A24" s="24">
        <v>-5.2767925710805299</v>
      </c>
      <c r="B24" s="29">
        <v>69.9405050888451</v>
      </c>
      <c r="D24" s="24">
        <v>-5.22375589499483</v>
      </c>
      <c r="E24" s="24">
        <v>1.7291109744155699</v>
      </c>
      <c r="F24" s="24">
        <v>-5.1743538740727502</v>
      </c>
      <c r="G24" s="24">
        <v>1.8743467837904599</v>
      </c>
      <c r="I24" s="24">
        <v>5.0090314867516499</v>
      </c>
      <c r="J24" s="24">
        <v>0.77588681639205903</v>
      </c>
      <c r="L24" s="28" t="s">
        <v>69</v>
      </c>
      <c r="M24" s="28">
        <v>8</v>
      </c>
      <c r="N24" s="30">
        <v>0.57999999999999996</v>
      </c>
    </row>
    <row r="25" spans="1:14" x14ac:dyDescent="0.2">
      <c r="A25" s="24">
        <v>-6.26061242684509</v>
      </c>
      <c r="B25" s="29">
        <v>76.176657515866793</v>
      </c>
      <c r="D25" s="24">
        <v>-6.1655561751567998</v>
      </c>
      <c r="E25" s="24">
        <v>1.72604490639869</v>
      </c>
      <c r="F25" s="24">
        <v>-6.1917327308509602</v>
      </c>
      <c r="G25" s="24">
        <v>1.6064203464273601</v>
      </c>
      <c r="I25" s="24">
        <v>6.0091224513664097</v>
      </c>
      <c r="J25" s="24">
        <v>0.78370150375140402</v>
      </c>
      <c r="L25" s="28" t="s">
        <v>69</v>
      </c>
      <c r="M25" s="28">
        <v>12</v>
      </c>
      <c r="N25" s="30">
        <v>0.65</v>
      </c>
    </row>
    <row r="26" spans="1:14" x14ac:dyDescent="0.2">
      <c r="A26" s="24">
        <v>-7.2249066530140302</v>
      </c>
      <c r="B26" s="29">
        <v>71.621412871732801</v>
      </c>
      <c r="D26" s="24">
        <v>-7.1955633995795596</v>
      </c>
      <c r="E26" s="24">
        <v>1.77010047121632</v>
      </c>
      <c r="F26" s="24">
        <v>-7.2032094066966703</v>
      </c>
      <c r="G26" s="24">
        <v>1.5265205301998099</v>
      </c>
      <c r="I26" s="24">
        <v>7.01584083791405</v>
      </c>
      <c r="J26" s="24">
        <v>0.72450834807078202</v>
      </c>
    </row>
    <row r="27" spans="1:14" x14ac:dyDescent="0.2">
      <c r="A27" s="24">
        <v>-8.2214552419959901</v>
      </c>
      <c r="B27" s="29">
        <v>72.392463389444501</v>
      </c>
      <c r="D27" s="24">
        <v>-8.1860949982849096</v>
      </c>
      <c r="E27" s="24">
        <v>1.64316525531723</v>
      </c>
      <c r="F27" s="24">
        <v>-8.1899850720813401</v>
      </c>
      <c r="G27" s="24">
        <v>1.5192386186597</v>
      </c>
      <c r="I27" s="24">
        <v>8.0239886684079895</v>
      </c>
      <c r="J27" s="24">
        <v>0.78811742232271698</v>
      </c>
    </row>
    <row r="28" spans="1:14" x14ac:dyDescent="0.2">
      <c r="I28" s="24">
        <v>9.0162826660429101</v>
      </c>
      <c r="J28" s="24">
        <v>0.76246540095902604</v>
      </c>
    </row>
    <row r="29" spans="1:14" x14ac:dyDescent="0.2">
      <c r="I29" s="24">
        <v>10.0085766636778</v>
      </c>
      <c r="J29" s="24">
        <v>0.73681337959533699</v>
      </c>
    </row>
    <row r="30" spans="1:14" x14ac:dyDescent="0.2">
      <c r="I30" s="24">
        <v>10.993398567957</v>
      </c>
      <c r="J30" s="24">
        <v>0.70560424722055803</v>
      </c>
    </row>
    <row r="31" spans="1:14" x14ac:dyDescent="0.2">
      <c r="I31" s="24">
        <v>12.0087585929073</v>
      </c>
      <c r="J31" s="24">
        <v>0.75244275431402596</v>
      </c>
    </row>
    <row r="32" spans="1:14" x14ac:dyDescent="0.2">
      <c r="I32" s="24">
        <v>13.0006627421932</v>
      </c>
      <c r="J32" s="24">
        <v>0.69329921569600295</v>
      </c>
    </row>
    <row r="33" spans="9:10" x14ac:dyDescent="0.2">
      <c r="I33" s="24">
        <v>14.0224552649019</v>
      </c>
      <c r="J33" s="24">
        <v>0.65638412112233702</v>
      </c>
    </row>
    <row r="34" spans="9:10" x14ac:dyDescent="0.2">
      <c r="I34" s="24">
        <v>15.0001949241744</v>
      </c>
      <c r="J34" s="24">
        <v>0.65310939499080201</v>
      </c>
    </row>
  </sheetData>
  <autoFilter ref="D13:E27" xr:uid="{2644BC57-18C0-2F4C-B353-09DD365433AC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Bjerrum&amp;Andresen_1972</vt:lpstr>
      <vt:lpstr>Massarsch et al_1975</vt:lpstr>
      <vt:lpstr>Larsson_1975</vt:lpstr>
      <vt:lpstr>K0nc_Göteborg</vt:lpstr>
      <vt:lpstr>Larsson&amp;Eskilsson_1989</vt:lpstr>
      <vt:lpstr>Rankka_1994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Tornborg, Johannes</dc:creator>
  <cp:lastModifiedBy>Hedlund, Hans (Teknik)</cp:lastModifiedBy>
  <dcterms:created xsi:type="dcterms:W3CDTF">2021-08-24T12:32:06Z</dcterms:created>
  <dcterms:modified xsi:type="dcterms:W3CDTF">2024-10-10T12:54:02Z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9ec1e-7734-4071-a4b9-9f091c05fa90_Enabled">
    <vt:lpwstr>true</vt:lpwstr>
  </property>
  <property fmtid="{D5CDD505-2E9C-101B-9397-08002B2CF9AE}" pid="3" name="MSIP_Label_6379ec1e-7734-4071-a4b9-9f091c05fa90_SetDate">
    <vt:lpwstr>2022-02-24T15:11:04Z</vt:lpwstr>
  </property>
  <property fmtid="{D5CDD505-2E9C-101B-9397-08002B2CF9AE}" pid="4" name="MSIP_Label_6379ec1e-7734-4071-a4b9-9f091c05fa90_Method">
    <vt:lpwstr>Standard</vt:lpwstr>
  </property>
  <property fmtid="{D5CDD505-2E9C-101B-9397-08002B2CF9AE}" pid="5" name="MSIP_Label_6379ec1e-7734-4071-a4b9-9f091c05fa90_Name">
    <vt:lpwstr>General-No-Marking</vt:lpwstr>
  </property>
  <property fmtid="{D5CDD505-2E9C-101B-9397-08002B2CF9AE}" pid="6" name="MSIP_Label_6379ec1e-7734-4071-a4b9-9f091c05fa90_SiteId">
    <vt:lpwstr>33dab507-5210-4075-805b-f2717d8cfa74</vt:lpwstr>
  </property>
  <property fmtid="{D5CDD505-2E9C-101B-9397-08002B2CF9AE}" pid="7" name="MSIP_Label_6379ec1e-7734-4071-a4b9-9f091c05fa90_ActionId">
    <vt:lpwstr>d8ca98a2-7cee-4e41-8664-f31b8d4e1aed</vt:lpwstr>
  </property>
  <property fmtid="{D5CDD505-2E9C-101B-9397-08002B2CF9AE}" pid="8" name="MSIP_Label_6379ec1e-7734-4071-a4b9-9f091c05fa90_ContentBits">
    <vt:lpwstr>0</vt:lpwstr>
  </property>
</Properties>
</file>